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0920"/>
  </bookViews>
  <sheets>
    <sheet name="образец" sheetId="3" r:id="rId1"/>
    <sheet name="затр" sheetId="7" r:id="rId2"/>
    <sheet name="ИнфСайт" sheetId="10" r:id="rId3"/>
  </sheets>
  <externalReferences>
    <externalReference r:id="rId4"/>
    <externalReference r:id="rId5"/>
    <externalReference r:id="rId6"/>
  </externalReferences>
  <definedNames>
    <definedName name="_xlnm.Print_Area" localSheetId="0">образец!$A$1:$F$91</definedName>
  </definedNames>
  <calcPr calcId="124519"/>
</workbook>
</file>

<file path=xl/calcChain.xml><?xml version="1.0" encoding="utf-8"?>
<calcChain xmlns="http://schemas.openxmlformats.org/spreadsheetml/2006/main">
  <c r="F24" i="10"/>
  <c r="F25"/>
  <c r="F20"/>
  <c r="E20"/>
  <c r="F18"/>
  <c r="E18"/>
  <c r="F17"/>
  <c r="E17"/>
  <c r="F16"/>
  <c r="E16"/>
  <c r="F15"/>
  <c r="F21" s="1"/>
  <c r="E15"/>
  <c r="E21" s="1"/>
  <c r="D31" i="3"/>
  <c r="D34" s="1"/>
  <c r="E31"/>
  <c r="E34" s="1"/>
  <c r="F26" i="10" l="1"/>
  <c r="E29" i="3"/>
  <c r="E20"/>
  <c r="E21"/>
  <c r="E23"/>
  <c r="E24"/>
  <c r="E25"/>
  <c r="E26"/>
  <c r="D29"/>
  <c r="E28"/>
  <c r="D28"/>
  <c r="D26"/>
  <c r="D25"/>
  <c r="D24"/>
  <c r="D23"/>
  <c r="D21"/>
  <c r="D20"/>
  <c r="H26" i="10" l="1"/>
  <c r="F28"/>
  <c r="E22" i="3"/>
  <c r="D22"/>
  <c r="E68"/>
  <c r="E17" s="1"/>
  <c r="E60"/>
  <c r="E66" s="1"/>
  <c r="E18" s="1"/>
  <c r="E30" s="1"/>
  <c r="D68"/>
  <c r="D17" s="1"/>
  <c r="D60"/>
  <c r="D66" s="1"/>
  <c r="D18" s="1"/>
  <c r="D30" l="1"/>
  <c r="D11" i="7" l="1"/>
  <c r="D40"/>
  <c r="D39"/>
  <c r="D18"/>
  <c r="I15" l="1"/>
  <c r="I13"/>
  <c r="G13"/>
  <c r="H11"/>
  <c r="G11"/>
  <c r="F11" l="1"/>
  <c r="D46"/>
</calcChain>
</file>

<file path=xl/comments1.xml><?xml version="1.0" encoding="utf-8"?>
<comments xmlns="http://schemas.openxmlformats.org/spreadsheetml/2006/main">
  <authors>
    <author>econ04</author>
  </authors>
  <commentList>
    <comment ref="D31" authorId="0">
      <text>
        <r>
          <rPr>
            <b/>
            <sz val="10"/>
            <color indexed="81"/>
            <rFont val="Tahoma"/>
            <family val="2"/>
            <charset val="204"/>
          </rPr>
          <t>econ04:</t>
        </r>
        <r>
          <rPr>
            <sz val="10"/>
            <color indexed="81"/>
            <rFont val="Tahoma"/>
            <family val="2"/>
            <charset val="204"/>
          </rPr>
          <t xml:space="preserve">
планируемая прибыль 14 лист Расчет тарифа</t>
        </r>
      </text>
    </comment>
    <comment ref="E31" authorId="0">
      <text>
        <r>
          <rPr>
            <b/>
            <sz val="10"/>
            <color indexed="81"/>
            <rFont val="Tahoma"/>
            <family val="2"/>
            <charset val="204"/>
          </rPr>
          <t>econ04:</t>
        </r>
        <r>
          <rPr>
            <sz val="10"/>
            <color indexed="81"/>
            <rFont val="Tahoma"/>
            <family val="2"/>
            <charset val="204"/>
          </rPr>
          <t xml:space="preserve">
финансовый результат по электроэнергии ф"№2 к балансу 2015 г</t>
        </r>
      </text>
    </comment>
  </commentList>
</comments>
</file>

<file path=xl/sharedStrings.xml><?xml version="1.0" encoding="utf-8"?>
<sst xmlns="http://schemas.openxmlformats.org/spreadsheetml/2006/main" count="330" uniqueCount="213">
  <si>
    <t>Приложение 3</t>
  </si>
  <si>
    <t>от  «24» октября 2014г. № 1831-э</t>
  </si>
  <si>
    <t>к приказу Федеральной службы по тарифам</t>
  </si>
  <si>
    <t>Форма раскрытия информации о структуре и объемах затрат на оказание услуг</t>
  </si>
  <si>
    <t xml:space="preserve">по передаче электрической энергии сетевыми организациями, </t>
  </si>
  <si>
    <t xml:space="preserve">регулирование деятельности которых осуществляется методом </t>
  </si>
  <si>
    <t>экономически обоснованных расходов (затрат)</t>
  </si>
  <si>
    <t>ИНН: 8300010188</t>
  </si>
  <si>
    <t>КПП: 298301001</t>
  </si>
  <si>
    <t>№ п/п</t>
  </si>
  <si>
    <t>Ед. изм.</t>
  </si>
  <si>
    <t>Примечание ***</t>
  </si>
  <si>
    <t>I</t>
  </si>
  <si>
    <t>Структура затрат</t>
  </si>
  <si>
    <t>х</t>
  </si>
  <si>
    <t xml:space="preserve">х </t>
  </si>
  <si>
    <t>тыс. руб.</t>
  </si>
  <si>
    <r>
      <t> </t>
    </r>
    <r>
      <rPr>
        <sz val="12"/>
        <rFont val="Times New Roman"/>
        <family val="1"/>
        <charset val="204"/>
      </rPr>
      <t xml:space="preserve">  </t>
    </r>
  </si>
  <si>
    <t>1.1.</t>
  </si>
  <si>
    <t>Амортизационные отчисления</t>
  </si>
  <si>
    <t>Плата за аренду имущества</t>
  </si>
  <si>
    <t>налоги, пошлины и сборы</t>
  </si>
  <si>
    <t>1.2.</t>
  </si>
  <si>
    <t>Прибыль до налогообложения</t>
  </si>
  <si>
    <t>1.2.1.</t>
  </si>
  <si>
    <t>Налог на прибыль</t>
  </si>
  <si>
    <t>1.2.2.</t>
  </si>
  <si>
    <t>Чистая прибыль, всего</t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</si>
  <si>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</si>
  <si>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прибыль на возврат инвестиционных кредитов</t>
    </r>
  </si>
  <si>
    <t>1.2.2.3</t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</si>
  <si>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дивиденды по акциям</t>
    </r>
  </si>
  <si>
    <t>1.2.2.4</t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</si>
  <si>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прочие расходы из прибыли (с расшифровкой)</t>
    </r>
  </si>
  <si>
    <t>1.3.</t>
  </si>
  <si>
    <t>1.4.</t>
  </si>
  <si>
    <t>Недополученный по независящим причинам доход (+)/избыток средств, полученный в предыдущем периоде регулирования (-)</t>
  </si>
  <si>
    <t>Справочно: расходы на ремонт, всего</t>
  </si>
  <si>
    <t>(пункт 1.1.1.2 + пункт 1.1.2.1 +  пункт 1.1.3.1)</t>
  </si>
  <si>
    <t>Необходимая валовая выручка на оплату технологического расхода (потерь) электроэнергии</t>
  </si>
  <si>
    <t>Резерв на отпуск</t>
  </si>
  <si>
    <t xml:space="preserve"> план</t>
  </si>
  <si>
    <t xml:space="preserve">факт </t>
  </si>
  <si>
    <t>Счет</t>
  </si>
  <si>
    <t>Оборот Дт</t>
  </si>
  <si>
    <t>Оборот Кт</t>
  </si>
  <si>
    <t>Статьи затрат</t>
  </si>
  <si>
    <t>Автотранспорт</t>
  </si>
  <si>
    <t>Амортизация</t>
  </si>
  <si>
    <t>Аренда помещения</t>
  </si>
  <si>
    <t>Аренда транспорта</t>
  </si>
  <si>
    <t>Бензин</t>
  </si>
  <si>
    <t>Больничные листы</t>
  </si>
  <si>
    <t>Водный транспорт</t>
  </si>
  <si>
    <t>Водоснабжение</t>
  </si>
  <si>
    <t>Вредные выбросы</t>
  </si>
  <si>
    <t>Госпошлина</t>
  </si>
  <si>
    <t>Дизельные масла в тоннах</t>
  </si>
  <si>
    <t>Дизельные масла в фирменных таре</t>
  </si>
  <si>
    <t>Дизтопливо</t>
  </si>
  <si>
    <t>земельный налог</t>
  </si>
  <si>
    <t>Инвентарь</t>
  </si>
  <si>
    <t>Инструмент</t>
  </si>
  <si>
    <t>Канцелярские расходы</t>
  </si>
  <si>
    <t>Командировочные расходы (наем жилья)</t>
  </si>
  <si>
    <t>Командировочные расходы (суточные)</t>
  </si>
  <si>
    <t>Командировочные расходы(проезд авиа)</t>
  </si>
  <si>
    <t>Командировочные расходы(проезд ж/д)</t>
  </si>
  <si>
    <t>Котельная № 3</t>
  </si>
  <si>
    <t>Льготный проезд (авиа)</t>
  </si>
  <si>
    <t>Льготный проезд (авто)</t>
  </si>
  <si>
    <t>Льготный проезд (автотранспорт)</t>
  </si>
  <si>
    <t>Льготный проезд (водный)</t>
  </si>
  <si>
    <t>Льготный проезд (ж/д)</t>
  </si>
  <si>
    <t>Материалы (смывающие и обезвреживающие средства)</t>
  </si>
  <si>
    <t>Материалы на капитальный ремонт и кап.вложения</t>
  </si>
  <si>
    <t>Материалы на текущий ремонт и техобслуживание</t>
  </si>
  <si>
    <t>Материалы на хозяйственные нужды</t>
  </si>
  <si>
    <t>Материалы прочие</t>
  </si>
  <si>
    <t>Мед.осмотр</t>
  </si>
  <si>
    <t>Налог на имущество</t>
  </si>
  <si>
    <t>Оборудование (оргтехника, насосы, станки, и прочие)</t>
  </si>
  <si>
    <t>Обучение кадров</t>
  </si>
  <si>
    <t>Общехозяйственные расходы</t>
  </si>
  <si>
    <t>Оплата труда</t>
  </si>
  <si>
    <t>Распределение</t>
  </si>
  <si>
    <t>Ремгруппа</t>
  </si>
  <si>
    <t>Ремонт дизель-электрических агрегатов</t>
  </si>
  <si>
    <t>Спецмолоко</t>
  </si>
  <si>
    <t>Спецодежда</t>
  </si>
  <si>
    <t>Страховые взносы</t>
  </si>
  <si>
    <t>Технические жидкости, смазки</t>
  </si>
  <si>
    <t>Трактора</t>
  </si>
  <si>
    <t>Услуги связи(телефон)</t>
  </si>
  <si>
    <t>Услуги сторонних организаций</t>
  </si>
  <si>
    <t>Итого</t>
  </si>
  <si>
    <t>Эл.энергия(ДЭС и ЛЭП)</t>
  </si>
  <si>
    <t>Номенклатурные группы</t>
  </si>
  <si>
    <t>1.</t>
  </si>
  <si>
    <t>Прочие расходы</t>
  </si>
  <si>
    <t>Показатели</t>
  </si>
  <si>
    <t xml:space="preserve"> - I полугодие</t>
  </si>
  <si>
    <t xml:space="preserve"> - II полугодие</t>
  </si>
  <si>
    <t>Топливо на технологические цели</t>
  </si>
  <si>
    <t>Покупная электроэнергия</t>
  </si>
  <si>
    <t>Расходы по воде</t>
  </si>
  <si>
    <t>Затраты на оплату труда производственных рабочих</t>
  </si>
  <si>
    <t>Отчисления на социальные нужды</t>
  </si>
  <si>
    <t xml:space="preserve">Резерв на отпуск </t>
  </si>
  <si>
    <t>Льготная дорога</t>
  </si>
  <si>
    <t>Прочие выплаты</t>
  </si>
  <si>
    <t>Амортизация оборудования</t>
  </si>
  <si>
    <t>Материалы</t>
  </si>
  <si>
    <t>Ремонт и тех. обслуживание</t>
  </si>
  <si>
    <t>Цеховые расходы</t>
  </si>
  <si>
    <t>Итого цеховая себестоимость</t>
  </si>
  <si>
    <t>Цеховая себестоимость</t>
  </si>
  <si>
    <t>Цеховая себестоимость товарного отпуска</t>
  </si>
  <si>
    <t>Общепроизводственные расходы, относимые на производство электрической энергии</t>
  </si>
  <si>
    <t>Общехозяйственные расходы, относимые на производство ЭЭ</t>
  </si>
  <si>
    <t>Внереализационные расходы</t>
  </si>
  <si>
    <t>Себестоимость полезного отпуска</t>
  </si>
  <si>
    <t>Итого доходов от реализации электроэнергии на сторону</t>
  </si>
  <si>
    <t>Доходы от населения</t>
  </si>
  <si>
    <t>Возмещение по населению</t>
  </si>
  <si>
    <t>Доходы от сельхозпроизводителей</t>
  </si>
  <si>
    <t>Возмещение сельхозпроизводителям</t>
  </si>
  <si>
    <t>Доходы от проч. потребителей</t>
  </si>
  <si>
    <t>Возмещение по прочим потребителям</t>
  </si>
  <si>
    <t>2015 год</t>
  </si>
  <si>
    <t xml:space="preserve">Утверждено в действующем тарифе </t>
  </si>
  <si>
    <t xml:space="preserve">Факт </t>
  </si>
  <si>
    <t>Год 2015</t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</si>
  <si>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</t>
    </r>
    <r>
      <rPr>
        <sz val="14"/>
        <rFont val="Times New Roman"/>
        <family val="1"/>
        <charset val="204"/>
      </rPr>
      <t xml:space="preserve"> р</t>
    </r>
    <r>
      <rPr>
        <sz val="11"/>
        <rFont val="Times New Roman"/>
        <family val="1"/>
        <charset val="204"/>
      </rPr>
      <t xml:space="preserve">емонт и тех. обслуживание </t>
    </r>
  </si>
  <si>
    <t>2.</t>
  </si>
  <si>
    <t>Себестоимость производимых товаров (оказываемых услуг) по регулируемому виду деятельности, включая:</t>
  </si>
  <si>
    <t>Выручка от регулируемой деятельности</t>
  </si>
  <si>
    <t>2.1.</t>
  </si>
  <si>
    <t>2.2.</t>
  </si>
  <si>
    <t>2.3.</t>
  </si>
  <si>
    <t>2.4.</t>
  </si>
  <si>
    <t>2.4.1.</t>
  </si>
  <si>
    <t>2.4.2.</t>
  </si>
  <si>
    <t>2.4.3.</t>
  </si>
  <si>
    <t>Прочие выплаты, льготная дорога</t>
  </si>
  <si>
    <t>2.5.</t>
  </si>
  <si>
    <t>2.6.</t>
  </si>
  <si>
    <t>Фонд оплаты труда , всего</t>
  </si>
  <si>
    <r>
      <t>прочие расходы (</t>
    </r>
    <r>
      <rPr>
        <sz val="8"/>
        <rFont val="Times New Roman"/>
        <family val="1"/>
        <charset val="204"/>
      </rPr>
      <t>мед.осмотр, обучение персонала, услуги стор.орг., услуги связм. Интернет, ком.услуги, расх.на служебные командир., технич.жид-ти в таре)</t>
    </r>
    <r>
      <rPr>
        <sz val="11"/>
        <rFont val="Times New Roman"/>
        <family val="1"/>
        <charset val="204"/>
      </rPr>
      <t xml:space="preserve"> </t>
    </r>
  </si>
  <si>
    <t>2.7.</t>
  </si>
  <si>
    <t>2.8.</t>
  </si>
  <si>
    <t>2.9.</t>
  </si>
  <si>
    <t>1.3.1.</t>
  </si>
  <si>
    <t>Приложение N 1</t>
  </si>
  <si>
    <t>к приказу Федеральной службы</t>
  </si>
  <si>
    <t>по тарифам</t>
  </si>
  <si>
    <t>от 2 марта 2011 года N 56-э</t>
  </si>
  <si>
    <t>структура и объем затрат на оказание услуг по передаче электрической энергии сетевыми организациями, регулирование тарифов на услуги которых осуществляется методом экономически обоснованных расходов</t>
  </si>
  <si>
    <t>N п/п</t>
  </si>
  <si>
    <t>Показатель</t>
  </si>
  <si>
    <t>Ед.изм.</t>
  </si>
  <si>
    <t>год</t>
  </si>
  <si>
    <t>Примечание***</t>
  </si>
  <si>
    <t>план*</t>
  </si>
  <si>
    <t>факт**</t>
  </si>
  <si>
    <t>I.</t>
  </si>
  <si>
    <t>Необходимая валовая выручка на содержание (котловая)</t>
  </si>
  <si>
    <t>тыс.руб.</t>
  </si>
  <si>
    <t>Необходимая валовая выручка на содержание (собственная)</t>
  </si>
  <si>
    <t>Себестоимость всего, в том числе:</t>
  </si>
  <si>
    <t>1.1.1.</t>
  </si>
  <si>
    <t>Материальные расходы, всего (в том числе на сырье, материалы, запасные части, инструмент, топливо )</t>
  </si>
  <si>
    <t>Неучтенные в тарифах на 2014 г.</t>
  </si>
  <si>
    <t>1.1.1.1.</t>
  </si>
  <si>
    <r>
      <t>в том числе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работы и услуги производственного характера (в том числе услуги сторонних организаций по содержанию сетей и распределительных устройств)</t>
    </r>
  </si>
  <si>
    <t>Списание на себестоимость ремонтов дизель-электрических агрегатов</t>
  </si>
  <si>
    <t>1.1.2.</t>
  </si>
  <si>
    <t>Фонд оплаты труда и отчисления на социальные нужды, всего</t>
  </si>
  <si>
    <t>1.1.1.2.</t>
  </si>
  <si>
    <t>в том числе на ремонт</t>
  </si>
  <si>
    <t>1.1.3.</t>
  </si>
  <si>
    <t>1.1.4.</t>
  </si>
  <si>
    <t>1.1.4.1</t>
  </si>
  <si>
    <t>арендная плата</t>
  </si>
  <si>
    <t>1.1.4.2</t>
  </si>
  <si>
    <t>1.1.4.3</t>
  </si>
  <si>
    <t>другие прочие расходы</t>
  </si>
  <si>
    <t>1.1.4.4</t>
  </si>
  <si>
    <t>другие прочие доходы</t>
  </si>
  <si>
    <t>Чистая прибыль, всего, в том числе:</t>
  </si>
  <si>
    <t>1.2.2.1</t>
  </si>
  <si>
    <t>прибыль на капитальные вложения (инвестиции)</t>
  </si>
  <si>
    <t>1.2.2.2</t>
  </si>
  <si>
    <t>прибыль на возврат инвестиционных кредитов</t>
  </si>
  <si>
    <t>дивиденды по акциям</t>
  </si>
  <si>
    <t>прочие расходы из прибыли</t>
  </si>
  <si>
    <t>II.</t>
  </si>
  <si>
    <t>Справочно: расходы на ремонт, всего (п.1.1.1.1 + п.1.1.1.2)</t>
  </si>
  <si>
    <t>III.</t>
  </si>
  <si>
    <t>Необходимая валовая выручка на оплату технологического расхода электроэнергии (котловая)</t>
  </si>
  <si>
    <t>Необходимая валовая выручка на оплату технологического расхода электроэнергии (собственная)</t>
  </si>
  <si>
    <t>Примечание: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</si>
  <si>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энергии, в столбце "план" указываются соответствующие значения.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</si>
  <si>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</si>
  <si>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"Примечание" указываются причины их возникновения.</t>
  </si>
  <si>
    <t>Генеральный директор</t>
  </si>
  <si>
    <t>Калашников С.Л.</t>
  </si>
  <si>
    <t xml:space="preserve">                           М.П.</t>
  </si>
  <si>
    <t>1.3.2.</t>
  </si>
  <si>
    <t>1.3.3.</t>
  </si>
  <si>
    <t>3.</t>
  </si>
  <si>
    <t xml:space="preserve">Генеральный директор </t>
  </si>
  <si>
    <t>МП ЗР "Севержилкомсервис"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</si>
</sst>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00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21"/>
      <name val="Arial"/>
      <family val="2"/>
    </font>
    <font>
      <sz val="9"/>
      <name val="Arial"/>
      <family val="2"/>
    </font>
    <font>
      <b/>
      <sz val="10"/>
      <color indexed="2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FFFFCC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3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3" fontId="7" fillId="0" borderId="1" xfId="4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11" fillId="2" borderId="4" xfId="5" applyNumberFormat="1" applyFont="1" applyFill="1" applyBorder="1" applyAlignment="1">
      <alignment horizontal="left" vertical="top" wrapText="1"/>
    </xf>
    <xf numFmtId="1" fontId="11" fillId="2" borderId="5" xfId="5" applyNumberFormat="1" applyFont="1" applyFill="1" applyBorder="1" applyAlignment="1">
      <alignment horizontal="left" vertical="top" wrapText="1"/>
    </xf>
    <xf numFmtId="4" fontId="11" fillId="2" borderId="5" xfId="5" applyNumberFormat="1" applyFont="1" applyFill="1" applyBorder="1" applyAlignment="1">
      <alignment horizontal="right" vertical="top" wrapText="1"/>
    </xf>
    <xf numFmtId="0" fontId="12" fillId="0" borderId="5" xfId="5" applyNumberFormat="1" applyFont="1" applyBorder="1" applyAlignment="1">
      <alignment horizontal="left" vertical="top" wrapText="1" indent="1"/>
    </xf>
    <xf numFmtId="0" fontId="12" fillId="0" borderId="5" xfId="5" applyNumberFormat="1" applyFont="1" applyBorder="1" applyAlignment="1">
      <alignment horizontal="right" vertical="top" wrapText="1"/>
    </xf>
    <xf numFmtId="4" fontId="12" fillId="0" borderId="5" xfId="5" applyNumberFormat="1" applyFont="1" applyBorder="1" applyAlignment="1">
      <alignment horizontal="right" vertical="top" wrapText="1"/>
    </xf>
    <xf numFmtId="2" fontId="12" fillId="0" borderId="5" xfId="5" applyNumberFormat="1" applyFont="1" applyBorder="1" applyAlignment="1">
      <alignment horizontal="right" vertical="top" wrapText="1"/>
    </xf>
    <xf numFmtId="0" fontId="13" fillId="2" borderId="4" xfId="5" applyNumberFormat="1" applyFont="1" applyFill="1" applyBorder="1" applyAlignment="1">
      <alignment horizontal="left" vertical="top"/>
    </xf>
    <xf numFmtId="4" fontId="13" fillId="2" borderId="4" xfId="5" applyNumberFormat="1" applyFont="1" applyFill="1" applyBorder="1" applyAlignment="1">
      <alignment horizontal="right" vertical="top" wrapText="1"/>
    </xf>
    <xf numFmtId="4" fontId="12" fillId="0" borderId="5" xfId="5" applyNumberFormat="1" applyFont="1" applyFill="1" applyBorder="1" applyAlignment="1">
      <alignment horizontal="right" vertical="top" wrapText="1"/>
    </xf>
    <xf numFmtId="4" fontId="12" fillId="3" borderId="5" xfId="5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11" fillId="2" borderId="1" xfId="6" applyNumberFormat="1" applyFont="1" applyFill="1" applyBorder="1" applyAlignment="1">
      <alignment horizontal="left" vertical="top" wrapText="1"/>
    </xf>
    <xf numFmtId="4" fontId="12" fillId="0" borderId="1" xfId="6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4" applyFont="1" applyBorder="1" applyAlignment="1">
      <alignment horizontal="center"/>
    </xf>
    <xf numFmtId="0" fontId="15" fillId="0" borderId="1" xfId="7" applyFont="1" applyBorder="1" applyAlignment="1">
      <alignment wrapText="1"/>
    </xf>
    <xf numFmtId="0" fontId="9" fillId="0" borderId="1" xfId="7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9" fillId="0" borderId="1" xfId="7" applyFont="1" applyFill="1" applyBorder="1" applyAlignment="1">
      <alignment wrapText="1"/>
    </xf>
    <xf numFmtId="0" fontId="9" fillId="0" borderId="1" xfId="8" applyFont="1" applyFill="1" applyBorder="1" applyAlignment="1">
      <alignment wrapText="1"/>
    </xf>
    <xf numFmtId="43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 wrapText="1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0" fillId="3" borderId="1" xfId="0" applyNumberFormat="1" applyFill="1" applyBorder="1"/>
    <xf numFmtId="2" fontId="14" fillId="3" borderId="1" xfId="0" applyNumberFormat="1" applyFont="1" applyFill="1" applyBorder="1"/>
    <xf numFmtId="2" fontId="14" fillId="0" borderId="1" xfId="0" applyNumberFormat="1" applyFont="1" applyBorder="1"/>
    <xf numFmtId="4" fontId="15" fillId="3" borderId="1" xfId="7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14" fillId="0" borderId="0" xfId="0" applyNumberFormat="1" applyFont="1" applyFill="1" applyBorder="1"/>
    <xf numFmtId="0" fontId="0" fillId="0" borderId="0" xfId="0" applyFill="1" applyBorder="1"/>
    <xf numFmtId="4" fontId="15" fillId="0" borderId="0" xfId="7" applyNumberFormat="1" applyFont="1" applyFill="1" applyBorder="1"/>
    <xf numFmtId="43" fontId="7" fillId="0" borderId="1" xfId="4" applyFont="1" applyFill="1" applyBorder="1" applyAlignment="1">
      <alignment horizontal="center"/>
    </xf>
    <xf numFmtId="43" fontId="16" fillId="0" borderId="0" xfId="0" applyNumberFormat="1" applyFont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3" fontId="17" fillId="0" borderId="0" xfId="0" applyNumberFormat="1" applyFont="1"/>
    <xf numFmtId="43" fontId="0" fillId="0" borderId="0" xfId="0" applyNumberFormat="1" applyAlignment="1">
      <alignment horizontal="right"/>
    </xf>
    <xf numFmtId="0" fontId="7" fillId="0" borderId="1" xfId="0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22" fillId="0" borderId="0" xfId="0" applyFont="1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43" fontId="7" fillId="0" borderId="1" xfId="4" applyFont="1" applyFill="1" applyBorder="1" applyAlignment="1">
      <alignment horizontal="center" vertical="center"/>
    </xf>
    <xf numFmtId="43" fontId="7" fillId="0" borderId="6" xfId="4" applyFont="1" applyFill="1" applyBorder="1" applyAlignment="1">
      <alignment horizontal="center" vertical="center"/>
    </xf>
    <xf numFmtId="4" fontId="9" fillId="0" borderId="7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0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15" fillId="0" borderId="1" xfId="7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/>
    </xf>
    <xf numFmtId="16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3" xfId="0" applyBorder="1"/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11" fillId="2" borderId="4" xfId="5" applyNumberFormat="1" applyFont="1" applyFill="1" applyBorder="1" applyAlignment="1">
      <alignment horizontal="left" vertical="top" wrapText="1"/>
    </xf>
    <xf numFmtId="0" fontId="12" fillId="0" borderId="2" xfId="6" applyNumberFormat="1" applyFont="1" applyBorder="1" applyAlignment="1">
      <alignment horizontal="center" vertical="top" wrapText="1"/>
    </xf>
    <xf numFmtId="0" fontId="12" fillId="0" borderId="3" xfId="6" applyNumberFormat="1" applyFont="1" applyBorder="1" applyAlignment="1">
      <alignment horizontal="center" vertical="top" wrapText="1"/>
    </xf>
    <xf numFmtId="0" fontId="11" fillId="2" borderId="1" xfId="6" applyNumberFormat="1" applyFont="1" applyFill="1" applyBorder="1" applyAlignment="1">
      <alignment horizontal="left" vertical="top" wrapText="1"/>
    </xf>
    <xf numFmtId="1" fontId="11" fillId="2" borderId="1" xfId="6" applyNumberFormat="1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43" fontId="0" fillId="0" borderId="0" xfId="0" applyNumberFormat="1" applyBorder="1" applyAlignment="1">
      <alignment wrapText="1"/>
    </xf>
    <xf numFmtId="0" fontId="2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18" fillId="0" borderId="1" xfId="4" applyFont="1" applyFill="1" applyBorder="1" applyAlignment="1">
      <alignment horizontal="center"/>
    </xf>
    <xf numFmtId="43" fontId="7" fillId="0" borderId="2" xfId="4" applyFont="1" applyFill="1" applyBorder="1" applyAlignment="1">
      <alignment horizontal="center"/>
    </xf>
    <xf numFmtId="0" fontId="0" fillId="0" borderId="3" xfId="0" applyFill="1" applyBorder="1"/>
    <xf numFmtId="0" fontId="24" fillId="0" borderId="0" xfId="0" applyFont="1" applyAlignment="1">
      <alignment horizontal="left"/>
    </xf>
  </cellXfs>
  <cellStyles count="11">
    <cellStyle name="Обычный" xfId="0" builtinId="0"/>
    <cellStyle name="Обычный 2" xfId="2"/>
    <cellStyle name="Обычный 3" xfId="3"/>
    <cellStyle name="Обычный 4" xfId="1"/>
    <cellStyle name="Обычный_затр" xfId="6"/>
    <cellStyle name="Обычный_Лист4" xfId="5"/>
    <cellStyle name="Обычный_Нарьян-Марнефтегаз 2009, 2010" xfId="7"/>
    <cellStyle name="Обычный_ПОК и ТС  2010" xfId="8"/>
    <cellStyle name="Процентный 2" xfId="10"/>
    <cellStyle name="Процентный 2 2" xfId="9"/>
    <cellStyle name="Финансовый" xfId="4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100;&#1079;&#1086;&#1074;&#1072;&#1090;&#1077;&#1083;&#1080;/&#1063;&#1072;&#1097;&#1080;&#1085;&#1072;%20&#1057;.&#1043;_NEW/&#1055;&#1083;&#1072;&#1085;%20&#1076;&#1086;&#1090;&#1072;&#1094;&#1080;&#1080;/&#1058;&#1072;&#1088;&#1080;&#1092;&#1099;%20%202017/&#1056;&#1072;&#1089;&#1095;&#1077;&#1090;%20&#1090;&#1072;&#1088;&#1080;&#1092;&#1086;&#1074;%20&#1085;&#1072;%20&#1069;&#1069;,%20&#1058;&#1069;,%20&#1061;&#1042;%20&#1085;&#1072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100;&#1079;&#1086;&#1074;&#1072;&#1090;&#1077;&#1083;&#1080;/&#1058;&#1088;&#1091;&#1092;&#1072;&#1082;&#1080;&#1085;&#1072;%20&#1054;.&#1070;/&#1041;&#1072;&#1083;&#1072;&#1085;&#1089;&#1086;&#1074;&#1072;&#1103;%20&#1082;&#1086;&#1084;&#1080;&#1089;&#1089;&#1080;&#1103;%202015%20&#1075;&#1086;&#1076;/&#1073;&#1072;&#1083;&#1072;&#1085;&#1089;%202015%20(&#1092;&#1080;&#1085;%20&#1088;&#1077;&#1079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100;&#1079;&#1086;&#1074;&#1072;&#1090;&#1077;&#1083;&#1080;/&#1053;&#1077;&#1074;&#1077;&#1088;&#1086;&#1074;&#1072;%20&#1057;.&#1043;/&#1041;&#1091;&#1093;&#1075;&#1072;&#1083;&#1090;&#1077;&#1088;&#1089;&#1082;&#1072;&#1103;%20&#1080;%20&#1085;&#1072;&#1083;&#1086;&#1075;&#1086;&#1074;&#1072;&#1103;%20&#1086;&#1090;&#1095;&#1077;&#1090;&#1085;&#1086;&#1089;&#1090;&#1100;/2015/&#1073;&#1072;&#1083;&#1072;&#1085;&#1089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Э инд"/>
      <sheetName val="Смета ТЭ"/>
      <sheetName val="ТЭ"/>
      <sheetName val="Расчет ХВ (инд)"/>
      <sheetName val="СМЕТА ХВ"/>
      <sheetName val="ХВ"/>
      <sheetName val="ЭЭ"/>
      <sheetName val="1"/>
      <sheetName val="2"/>
      <sheetName val="3-эл"/>
      <sheetName val="4-в"/>
      <sheetName val="5"/>
      <sheetName val="6 ам"/>
      <sheetName val="7"/>
      <sheetName val="8"/>
      <sheetName val="9"/>
      <sheetName val="9рмм"/>
      <sheetName val="9 рмм база"/>
      <sheetName val="9трак"/>
      <sheetName val="9авт"/>
      <sheetName val="9 водный "/>
      <sheetName val="10"/>
      <sheetName val="11(УК)"/>
      <sheetName val="12"/>
      <sheetName val="12жку"/>
      <sheetName val="13"/>
      <sheetName val="14"/>
      <sheetName val="Расчет НП"/>
      <sheetName val="внереализационные"/>
      <sheetName val="Расчет t"/>
      <sheetName val="График"/>
      <sheetName val="Расчет t (2)"/>
      <sheetName val="расчет тариф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6">
          <cell r="F46">
            <v>603049.05242173222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ф2"/>
    </sheetNames>
    <sheetDataSet>
      <sheetData sheetId="0">
        <row r="27">
          <cell r="S27">
            <v>-33054521.890000105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Чистые активы"/>
      <sheetName val="1 кв 2015"/>
      <sheetName val="ф №2 1 кв 2012"/>
      <sheetName val="2 кв"/>
      <sheetName val="форма 2 2 кв "/>
      <sheetName val="9 мес"/>
      <sheetName val="форма №2 3 кв."/>
      <sheetName val="год"/>
      <sheetName val="Ф.№2 год"/>
      <sheetName val="форма №3"/>
      <sheetName val="форма №4"/>
      <sheetName val="расшифровка к форме №2"/>
      <sheetName val="динамика нераспределенная приб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0">
          <cell r="H30">
            <v>616897311.65999997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view="pageBreakPreview" zoomScale="70" zoomScaleSheetLayoutView="70" workbookViewId="0">
      <selection activeCell="J31" sqref="J31"/>
    </sheetView>
  </sheetViews>
  <sheetFormatPr defaultRowHeight="15" outlineLevelRow="1"/>
  <cols>
    <col min="1" max="1" width="7.7109375" customWidth="1"/>
    <col min="2" max="2" width="45.5703125" customWidth="1"/>
    <col min="4" max="4" width="18.85546875" customWidth="1"/>
    <col min="5" max="5" width="16.42578125" customWidth="1"/>
    <col min="6" max="6" width="13.42578125" customWidth="1"/>
    <col min="7" max="7" width="16.42578125" customWidth="1"/>
    <col min="8" max="8" width="15.140625" customWidth="1"/>
  </cols>
  <sheetData>
    <row r="1" spans="1:6" ht="18.75">
      <c r="A1" s="1"/>
      <c r="F1" s="2" t="s">
        <v>0</v>
      </c>
    </row>
    <row r="2" spans="1:6" ht="18.75">
      <c r="A2" s="1"/>
      <c r="F2" s="2" t="s">
        <v>1</v>
      </c>
    </row>
    <row r="3" spans="1:6" ht="18.75">
      <c r="A3" s="1"/>
      <c r="F3" s="2" t="s">
        <v>2</v>
      </c>
    </row>
    <row r="4" spans="1:6" ht="18.75">
      <c r="A4" s="1"/>
      <c r="F4" s="3"/>
    </row>
    <row r="5" spans="1:6" ht="18.75">
      <c r="A5" s="4" t="s">
        <v>3</v>
      </c>
      <c r="B5" s="5"/>
      <c r="C5" s="5"/>
      <c r="D5" s="5"/>
      <c r="E5" s="5"/>
      <c r="F5" s="5"/>
    </row>
    <row r="6" spans="1:6" ht="18.75">
      <c r="A6" s="4" t="s">
        <v>4</v>
      </c>
      <c r="B6" s="5"/>
      <c r="C6" s="5"/>
      <c r="D6" s="5"/>
      <c r="E6" s="5"/>
      <c r="F6" s="5"/>
    </row>
    <row r="7" spans="1:6" ht="18.75">
      <c r="A7" s="4" t="s">
        <v>5</v>
      </c>
      <c r="B7" s="5"/>
      <c r="C7" s="5"/>
      <c r="D7" s="5"/>
      <c r="E7" s="5"/>
      <c r="F7" s="5"/>
    </row>
    <row r="8" spans="1:6" ht="18.75">
      <c r="A8" s="4" t="s">
        <v>6</v>
      </c>
      <c r="B8" s="5"/>
      <c r="C8" s="5"/>
      <c r="D8" s="5"/>
      <c r="E8" s="5"/>
      <c r="F8" s="5"/>
    </row>
    <row r="9" spans="1:6" ht="18.75">
      <c r="A9" s="4"/>
      <c r="B9" s="5"/>
      <c r="C9" s="5"/>
      <c r="D9" s="5"/>
      <c r="E9" s="5"/>
      <c r="F9" s="5"/>
    </row>
    <row r="10" spans="1:6" ht="18.75">
      <c r="A10" s="90" t="s">
        <v>212</v>
      </c>
      <c r="B10" s="90"/>
      <c r="C10" s="90"/>
      <c r="D10" s="90"/>
      <c r="E10" s="90"/>
      <c r="F10" s="90"/>
    </row>
    <row r="11" spans="1:6">
      <c r="A11" s="110" t="s">
        <v>7</v>
      </c>
      <c r="B11" s="110"/>
    </row>
    <row r="12" spans="1:6">
      <c r="A12" s="110" t="s">
        <v>8</v>
      </c>
      <c r="B12" s="110"/>
      <c r="D12" s="58"/>
      <c r="E12" s="58"/>
    </row>
    <row r="13" spans="1:6">
      <c r="D13" s="61"/>
      <c r="E13" s="61"/>
    </row>
    <row r="14" spans="1:6">
      <c r="A14" s="91" t="s">
        <v>9</v>
      </c>
      <c r="B14" s="83"/>
      <c r="C14" s="91" t="s">
        <v>10</v>
      </c>
      <c r="D14" s="83" t="s">
        <v>132</v>
      </c>
      <c r="E14" s="83"/>
      <c r="F14" s="92" t="s">
        <v>11</v>
      </c>
    </row>
    <row r="15" spans="1:6">
      <c r="A15" s="91"/>
      <c r="B15" s="83"/>
      <c r="C15" s="91"/>
      <c r="D15" s="7" t="s">
        <v>41</v>
      </c>
      <c r="E15" s="14" t="s">
        <v>42</v>
      </c>
      <c r="F15" s="92"/>
    </row>
    <row r="16" spans="1:6" ht="15.75">
      <c r="A16" s="59" t="s">
        <v>12</v>
      </c>
      <c r="B16" s="8" t="s">
        <v>13</v>
      </c>
      <c r="C16" s="7" t="s">
        <v>14</v>
      </c>
      <c r="D16" s="7" t="s">
        <v>14</v>
      </c>
      <c r="E16" s="9" t="s">
        <v>14</v>
      </c>
      <c r="F16" s="10" t="s">
        <v>15</v>
      </c>
    </row>
    <row r="17" spans="1:8" ht="31.5" customHeight="1">
      <c r="A17" s="59" t="s">
        <v>98</v>
      </c>
      <c r="B17" s="8" t="s">
        <v>136</v>
      </c>
      <c r="C17" s="7" t="s">
        <v>16</v>
      </c>
      <c r="D17" s="57">
        <f>D68</f>
        <v>629410.24898995203</v>
      </c>
      <c r="E17" s="57">
        <f>E68</f>
        <v>594647.68733203388</v>
      </c>
      <c r="F17" s="7" t="s">
        <v>17</v>
      </c>
    </row>
    <row r="18" spans="1:8" ht="50.25" customHeight="1">
      <c r="A18" s="59" t="s">
        <v>134</v>
      </c>
      <c r="B18" s="60" t="s">
        <v>135</v>
      </c>
      <c r="C18" s="7" t="s">
        <v>16</v>
      </c>
      <c r="D18" s="107">
        <f>D66</f>
        <v>695055.98111936741</v>
      </c>
      <c r="E18" s="107">
        <f>E66</f>
        <v>714783.61430000002</v>
      </c>
      <c r="F18" s="38"/>
      <c r="G18" s="6"/>
    </row>
    <row r="19" spans="1:8" ht="26.25" customHeight="1">
      <c r="A19" s="59" t="s">
        <v>137</v>
      </c>
      <c r="B19" s="8" t="s">
        <v>104</v>
      </c>
      <c r="C19" s="7" t="s">
        <v>16</v>
      </c>
      <c r="D19" s="57">
        <v>0</v>
      </c>
      <c r="E19" s="57">
        <v>0</v>
      </c>
      <c r="F19" s="7" t="s">
        <v>17</v>
      </c>
    </row>
    <row r="20" spans="1:8" ht="26.25" customHeight="1">
      <c r="A20" s="59" t="s">
        <v>138</v>
      </c>
      <c r="B20" s="8" t="s">
        <v>103</v>
      </c>
      <c r="C20" s="7" t="s">
        <v>16</v>
      </c>
      <c r="D20" s="57">
        <f>D47</f>
        <v>293372.04310308106</v>
      </c>
      <c r="E20" s="57">
        <f>E47</f>
        <v>323999.95044999995</v>
      </c>
      <c r="F20" s="7" t="s">
        <v>17</v>
      </c>
    </row>
    <row r="21" spans="1:8" ht="26.25" customHeight="1">
      <c r="A21" s="59" t="s">
        <v>139</v>
      </c>
      <c r="B21" s="8" t="s">
        <v>133</v>
      </c>
      <c r="C21" s="7" t="s">
        <v>16</v>
      </c>
      <c r="D21" s="57">
        <f>D57</f>
        <v>6939.4629999999997</v>
      </c>
      <c r="E21" s="57">
        <f>E57</f>
        <v>918.82601999999997</v>
      </c>
      <c r="F21" s="7" t="s">
        <v>17</v>
      </c>
    </row>
    <row r="22" spans="1:8" ht="26.25" customHeight="1">
      <c r="A22" s="59" t="s">
        <v>140</v>
      </c>
      <c r="B22" s="8" t="s">
        <v>147</v>
      </c>
      <c r="C22" s="7" t="s">
        <v>16</v>
      </c>
      <c r="D22" s="57">
        <f>D23+D24+D25</f>
        <v>42212.549228166579</v>
      </c>
      <c r="E22" s="57">
        <f>E23+E24+E25</f>
        <v>61492.776009999994</v>
      </c>
      <c r="F22" s="7" t="s">
        <v>17</v>
      </c>
      <c r="H22" s="6"/>
    </row>
    <row r="23" spans="1:8" ht="26.25" customHeight="1">
      <c r="A23" s="59" t="s">
        <v>141</v>
      </c>
      <c r="B23" s="8" t="s">
        <v>107</v>
      </c>
      <c r="C23" s="29"/>
      <c r="D23" s="57">
        <f>D51</f>
        <v>39295.015725166581</v>
      </c>
      <c r="E23" s="57">
        <f>E51</f>
        <v>30059.965329999999</v>
      </c>
      <c r="F23" s="29"/>
      <c r="H23" s="6"/>
    </row>
    <row r="24" spans="1:8" ht="26.25" customHeight="1">
      <c r="A24" s="59" t="s">
        <v>142</v>
      </c>
      <c r="B24" s="8" t="s">
        <v>40</v>
      </c>
      <c r="C24" s="7" t="s">
        <v>16</v>
      </c>
      <c r="D24" s="57">
        <f>D52</f>
        <v>0</v>
      </c>
      <c r="E24" s="57">
        <f>E52</f>
        <v>27800.93244</v>
      </c>
      <c r="F24" s="7" t="s">
        <v>17</v>
      </c>
    </row>
    <row r="25" spans="1:8" ht="26.25" customHeight="1">
      <c r="A25" s="59" t="s">
        <v>143</v>
      </c>
      <c r="B25" s="8" t="s">
        <v>144</v>
      </c>
      <c r="C25" s="7" t="s">
        <v>16</v>
      </c>
      <c r="D25" s="57">
        <f>D54+D53</f>
        <v>2917.5335029999997</v>
      </c>
      <c r="E25" s="57">
        <f>E54+E53</f>
        <v>3631.8782399999996</v>
      </c>
      <c r="F25" s="9"/>
    </row>
    <row r="26" spans="1:8" ht="26.25" customHeight="1">
      <c r="A26" s="59" t="s">
        <v>145</v>
      </c>
      <c r="B26" s="8" t="s">
        <v>19</v>
      </c>
      <c r="C26" s="7" t="s">
        <v>16</v>
      </c>
      <c r="D26" s="57">
        <f>D55</f>
        <v>62517.151370000007</v>
      </c>
      <c r="E26" s="57">
        <f>E55</f>
        <v>62517.151370000007</v>
      </c>
      <c r="F26" s="7" t="s">
        <v>17</v>
      </c>
    </row>
    <row r="27" spans="1:8" ht="26.25" customHeight="1">
      <c r="A27" s="59" t="s">
        <v>146</v>
      </c>
      <c r="B27" s="8" t="s">
        <v>20</v>
      </c>
      <c r="C27" s="7" t="s">
        <v>16</v>
      </c>
      <c r="D27" s="57">
        <v>0</v>
      </c>
      <c r="E27" s="57">
        <v>0</v>
      </c>
      <c r="F27" s="7" t="s">
        <v>17</v>
      </c>
    </row>
    <row r="28" spans="1:8" ht="26.25" customHeight="1">
      <c r="A28" s="59" t="s">
        <v>149</v>
      </c>
      <c r="B28" s="8" t="s">
        <v>21</v>
      </c>
      <c r="C28" s="7" t="s">
        <v>16</v>
      </c>
      <c r="D28" s="57">
        <f>5334861/1000</f>
        <v>5334.8609999999999</v>
      </c>
      <c r="E28" s="57">
        <f>8507828/1000</f>
        <v>8507.8279999999995</v>
      </c>
      <c r="F28" s="7" t="s">
        <v>17</v>
      </c>
    </row>
    <row r="29" spans="1:8" ht="26.25" customHeight="1">
      <c r="A29" s="59" t="s">
        <v>150</v>
      </c>
      <c r="B29" s="8" t="s">
        <v>119</v>
      </c>
      <c r="C29" s="29"/>
      <c r="D29" s="57">
        <f>D64</f>
        <v>111119.65016066586</v>
      </c>
      <c r="E29" s="57">
        <f>E64</f>
        <v>115939.08297</v>
      </c>
      <c r="F29" s="29"/>
    </row>
    <row r="30" spans="1:8" ht="26.25" customHeight="1">
      <c r="A30" s="59" t="s">
        <v>151</v>
      </c>
      <c r="B30" s="8" t="s">
        <v>148</v>
      </c>
      <c r="C30" s="7" t="s">
        <v>16</v>
      </c>
      <c r="D30" s="57">
        <f>D18-D19-D20-D21-D22-D26-D27-D28-D29</f>
        <v>173560.26325745397</v>
      </c>
      <c r="E30" s="57">
        <f>E18-E19-E20-E21-E22-E26-E27-E28-E29</f>
        <v>141407.99948000006</v>
      </c>
      <c r="F30" s="9"/>
      <c r="G30" s="3"/>
      <c r="H30" s="62"/>
    </row>
    <row r="31" spans="1:8" ht="26.25" customHeight="1">
      <c r="A31" s="85" t="s">
        <v>22</v>
      </c>
      <c r="B31" s="8"/>
      <c r="C31" s="87" t="s">
        <v>16</v>
      </c>
      <c r="D31" s="108">
        <f>'[1]14'!$F$46/1000</f>
        <v>603.0490524217322</v>
      </c>
      <c r="E31" s="108">
        <f>'[2]расшифровка ф2'!$S$27/1000</f>
        <v>-33054.521890000105</v>
      </c>
      <c r="F31" s="87" t="s">
        <v>17</v>
      </c>
      <c r="H31" s="46"/>
    </row>
    <row r="32" spans="1:8" ht="26.25" customHeight="1">
      <c r="A32" s="86"/>
      <c r="B32" s="8" t="s">
        <v>23</v>
      </c>
      <c r="C32" s="88"/>
      <c r="D32" s="109"/>
      <c r="E32" s="109"/>
      <c r="F32" s="89"/>
      <c r="H32" s="46"/>
    </row>
    <row r="33" spans="1:8" ht="26.25" customHeight="1">
      <c r="A33" s="12" t="s">
        <v>24</v>
      </c>
      <c r="B33" s="8" t="s">
        <v>25</v>
      </c>
      <c r="C33" s="7" t="s">
        <v>16</v>
      </c>
      <c r="D33" s="57">
        <v>0</v>
      </c>
      <c r="E33" s="57">
        <v>0</v>
      </c>
      <c r="F33" s="7" t="s">
        <v>17</v>
      </c>
      <c r="H33" s="46"/>
    </row>
    <row r="34" spans="1:8" ht="26.25" customHeight="1">
      <c r="A34" s="12" t="s">
        <v>26</v>
      </c>
      <c r="B34" s="8" t="s">
        <v>27</v>
      </c>
      <c r="C34" s="7" t="s">
        <v>16</v>
      </c>
      <c r="D34" s="57">
        <f>D31-D33</f>
        <v>603.0490524217322</v>
      </c>
      <c r="E34" s="57">
        <f>E31-E33</f>
        <v>-33054.521890000105</v>
      </c>
      <c r="F34" s="7" t="s">
        <v>17</v>
      </c>
      <c r="H34" s="46"/>
    </row>
    <row r="35" spans="1:8" ht="33.75">
      <c r="A35" s="12" t="s">
        <v>34</v>
      </c>
      <c r="B35" s="8" t="s">
        <v>28</v>
      </c>
      <c r="C35" s="7" t="s">
        <v>16</v>
      </c>
      <c r="D35" s="57">
        <v>0</v>
      </c>
      <c r="E35" s="57">
        <v>0</v>
      </c>
      <c r="F35" s="7" t="s">
        <v>17</v>
      </c>
      <c r="G35" s="6"/>
    </row>
    <row r="36" spans="1:8" ht="33.75">
      <c r="A36" s="30" t="s">
        <v>152</v>
      </c>
      <c r="B36" s="8" t="s">
        <v>29</v>
      </c>
      <c r="C36" s="7" t="s">
        <v>16</v>
      </c>
      <c r="D36" s="11">
        <v>0</v>
      </c>
      <c r="E36" s="11">
        <v>0</v>
      </c>
      <c r="F36" s="7" t="s">
        <v>17</v>
      </c>
    </row>
    <row r="37" spans="1:8" ht="18.75">
      <c r="A37" s="63" t="s">
        <v>208</v>
      </c>
      <c r="B37" s="8" t="s">
        <v>31</v>
      </c>
      <c r="C37" s="7" t="s">
        <v>16</v>
      </c>
      <c r="D37" s="11">
        <v>0</v>
      </c>
      <c r="E37" s="11">
        <v>0</v>
      </c>
      <c r="F37" s="7" t="s">
        <v>17</v>
      </c>
    </row>
    <row r="38" spans="1:8" ht="33.75">
      <c r="A38" s="63" t="s">
        <v>209</v>
      </c>
      <c r="B38" s="8" t="s">
        <v>33</v>
      </c>
      <c r="C38" s="7" t="s">
        <v>16</v>
      </c>
      <c r="D38" s="11">
        <v>0</v>
      </c>
      <c r="E38" s="11">
        <v>0</v>
      </c>
      <c r="F38" s="7" t="s">
        <v>17</v>
      </c>
    </row>
    <row r="39" spans="1:8" ht="45">
      <c r="A39" s="64" t="s">
        <v>35</v>
      </c>
      <c r="B39" s="8" t="s">
        <v>36</v>
      </c>
      <c r="C39" s="7" t="s">
        <v>16</v>
      </c>
      <c r="D39" s="11">
        <v>0</v>
      </c>
      <c r="E39" s="11">
        <v>0</v>
      </c>
      <c r="F39" s="7" t="s">
        <v>17</v>
      </c>
    </row>
    <row r="40" spans="1:8">
      <c r="A40" s="83" t="s">
        <v>134</v>
      </c>
      <c r="B40" s="8" t="s">
        <v>37</v>
      </c>
      <c r="C40" s="83" t="s">
        <v>16</v>
      </c>
      <c r="D40" s="84"/>
      <c r="E40" s="84"/>
      <c r="F40" s="83" t="s">
        <v>17</v>
      </c>
    </row>
    <row r="41" spans="1:8">
      <c r="A41" s="83"/>
      <c r="B41" s="8" t="s">
        <v>38</v>
      </c>
      <c r="C41" s="83"/>
      <c r="D41" s="84"/>
      <c r="E41" s="84"/>
      <c r="F41" s="83"/>
    </row>
    <row r="42" spans="1:8" ht="45">
      <c r="A42" s="63" t="s">
        <v>210</v>
      </c>
      <c r="B42" s="8" t="s">
        <v>39</v>
      </c>
      <c r="C42" s="7" t="s">
        <v>16</v>
      </c>
      <c r="D42" s="31">
        <v>0</v>
      </c>
      <c r="E42" s="31">
        <v>0</v>
      </c>
      <c r="F42" s="7" t="s">
        <v>17</v>
      </c>
    </row>
    <row r="43" spans="1:8">
      <c r="A43" s="39"/>
      <c r="B43" s="40"/>
      <c r="C43" s="39"/>
      <c r="D43" s="41"/>
      <c r="E43" s="42"/>
      <c r="F43" s="39"/>
    </row>
    <row r="44" spans="1:8">
      <c r="A44" s="39"/>
      <c r="B44" s="40"/>
      <c r="C44" s="39"/>
      <c r="D44" s="41"/>
      <c r="E44" s="42"/>
      <c r="F44" s="39"/>
    </row>
    <row r="45" spans="1:8" hidden="1" outlineLevel="1">
      <c r="B45" s="13"/>
      <c r="C45" s="13"/>
      <c r="D45" s="82" t="s">
        <v>129</v>
      </c>
      <c r="E45" s="82"/>
    </row>
    <row r="46" spans="1:8" ht="49.5" hidden="1" customHeight="1" outlineLevel="1">
      <c r="B46" s="45" t="s">
        <v>100</v>
      </c>
      <c r="D46" s="44" t="s">
        <v>130</v>
      </c>
      <c r="E46" s="43" t="s">
        <v>131</v>
      </c>
      <c r="G46" s="52"/>
    </row>
    <row r="47" spans="1:8" hidden="1" outlineLevel="1">
      <c r="B47" s="33" t="s">
        <v>103</v>
      </c>
      <c r="C47" s="29" t="s">
        <v>16</v>
      </c>
      <c r="D47" s="48">
        <v>293372.04310308106</v>
      </c>
      <c r="E47" s="47">
        <v>323999.95044999995</v>
      </c>
      <c r="F47" s="46"/>
      <c r="G47" s="53"/>
    </row>
    <row r="48" spans="1:8" hidden="1" outlineLevel="1">
      <c r="B48" s="33" t="s">
        <v>104</v>
      </c>
      <c r="C48" s="29" t="s">
        <v>16</v>
      </c>
      <c r="D48" s="48">
        <v>0</v>
      </c>
      <c r="E48" s="47">
        <v>0</v>
      </c>
      <c r="F48" s="46"/>
      <c r="G48" s="53"/>
    </row>
    <row r="49" spans="2:7" hidden="1" outlineLevel="1">
      <c r="B49" s="33" t="s">
        <v>105</v>
      </c>
      <c r="C49" s="29" t="s">
        <v>16</v>
      </c>
      <c r="D49" s="48">
        <v>16.495319446963389</v>
      </c>
      <c r="E49" s="47">
        <v>23.957329999999999</v>
      </c>
      <c r="F49" s="46"/>
      <c r="G49" s="53"/>
    </row>
    <row r="50" spans="2:7" ht="26.25" hidden="1" outlineLevel="1">
      <c r="B50" s="33" t="s">
        <v>106</v>
      </c>
      <c r="C50" s="29" t="s">
        <v>16</v>
      </c>
      <c r="D50" s="48">
        <v>130311.57591829999</v>
      </c>
      <c r="E50" s="47">
        <v>102129.38707000001</v>
      </c>
      <c r="F50" s="46"/>
      <c r="G50" s="53"/>
    </row>
    <row r="51" spans="2:7" hidden="1" outlineLevel="1">
      <c r="B51" s="33" t="s">
        <v>107</v>
      </c>
      <c r="C51" s="29" t="s">
        <v>16</v>
      </c>
      <c r="D51" s="48">
        <v>39295.015725166581</v>
      </c>
      <c r="E51" s="47">
        <v>30059.965329999999</v>
      </c>
      <c r="F51" s="46"/>
      <c r="G51" s="53"/>
    </row>
    <row r="52" spans="2:7" hidden="1" outlineLevel="1">
      <c r="B52" s="33" t="s">
        <v>108</v>
      </c>
      <c r="C52" s="29" t="s">
        <v>16</v>
      </c>
      <c r="D52" s="48">
        <v>0</v>
      </c>
      <c r="E52" s="47">
        <v>27800.93244</v>
      </c>
      <c r="F52" s="46"/>
      <c r="G52" s="53"/>
    </row>
    <row r="53" spans="2:7" hidden="1" outlineLevel="1">
      <c r="B53" s="33" t="s">
        <v>109</v>
      </c>
      <c r="C53" s="29" t="s">
        <v>16</v>
      </c>
      <c r="D53" s="48">
        <v>980.36402499999986</v>
      </c>
      <c r="E53" s="47">
        <v>1570.6933599999998</v>
      </c>
      <c r="F53" s="46"/>
      <c r="G53" s="53"/>
    </row>
    <row r="54" spans="2:7" hidden="1" outlineLevel="1">
      <c r="B54" s="33" t="s">
        <v>110</v>
      </c>
      <c r="C54" s="29" t="s">
        <v>16</v>
      </c>
      <c r="D54" s="48">
        <v>1937.1694779999996</v>
      </c>
      <c r="E54" s="47">
        <v>2061.1848799999998</v>
      </c>
      <c r="F54" s="46"/>
      <c r="G54" s="53"/>
    </row>
    <row r="55" spans="2:7" hidden="1" outlineLevel="1">
      <c r="B55" s="33" t="s">
        <v>111</v>
      </c>
      <c r="C55" s="29" t="s">
        <v>16</v>
      </c>
      <c r="D55" s="48">
        <v>62517.151370000007</v>
      </c>
      <c r="E55" s="47">
        <v>62517.151370000007</v>
      </c>
      <c r="F55" s="46"/>
      <c r="G55" s="53"/>
    </row>
    <row r="56" spans="2:7" hidden="1" outlineLevel="1">
      <c r="B56" s="33" t="s">
        <v>112</v>
      </c>
      <c r="C56" s="29" t="s">
        <v>16</v>
      </c>
      <c r="D56" s="48">
        <v>8765.7104747333342</v>
      </c>
      <c r="E56" s="47">
        <v>8278.9559899999986</v>
      </c>
      <c r="F56" s="46"/>
      <c r="G56" s="53"/>
    </row>
    <row r="57" spans="2:7" hidden="1" outlineLevel="1">
      <c r="B57" s="33" t="s">
        <v>113</v>
      </c>
      <c r="C57" s="29" t="s">
        <v>16</v>
      </c>
      <c r="D57" s="48">
        <v>6939.4629999999997</v>
      </c>
      <c r="E57" s="47">
        <v>918.82601999999997</v>
      </c>
      <c r="F57" s="46"/>
      <c r="G57" s="53"/>
    </row>
    <row r="58" spans="2:7" hidden="1" outlineLevel="1">
      <c r="B58" s="33" t="s">
        <v>114</v>
      </c>
      <c r="C58" s="29" t="s">
        <v>16</v>
      </c>
      <c r="D58" s="48">
        <v>32960.209756454315</v>
      </c>
      <c r="E58" s="47">
        <v>28063.285070000002</v>
      </c>
      <c r="F58" s="46"/>
      <c r="G58" s="53"/>
    </row>
    <row r="59" spans="2:7" hidden="1" outlineLevel="1">
      <c r="B59" s="33" t="s">
        <v>99</v>
      </c>
      <c r="C59" s="29" t="s">
        <v>16</v>
      </c>
      <c r="D59" s="48">
        <v>6841.1327885191331</v>
      </c>
      <c r="E59" s="47">
        <v>11420.24202</v>
      </c>
      <c r="F59" s="46"/>
      <c r="G59" s="53"/>
    </row>
    <row r="60" spans="2:7" hidden="1" outlineLevel="1">
      <c r="B60" s="32" t="s">
        <v>115</v>
      </c>
      <c r="C60" s="29" t="s">
        <v>16</v>
      </c>
      <c r="D60" s="50">
        <f>SUM(D47:D59)</f>
        <v>583936.33095870155</v>
      </c>
      <c r="E60" s="50">
        <f>SUM(E47:E59)</f>
        <v>598844.53133000003</v>
      </c>
      <c r="F60" s="46"/>
      <c r="G60" s="54"/>
    </row>
    <row r="61" spans="2:7" hidden="1" outlineLevel="1">
      <c r="B61" s="32" t="s">
        <v>116</v>
      </c>
      <c r="C61" s="29" t="s">
        <v>16</v>
      </c>
      <c r="D61" s="47">
        <v>2.8208052381432293E-2</v>
      </c>
      <c r="E61" s="47">
        <v>3.002218809760087E-2</v>
      </c>
      <c r="F61" s="46"/>
      <c r="G61" s="53"/>
    </row>
    <row r="62" spans="2:7" hidden="1" outlineLevel="1">
      <c r="B62" s="33" t="s">
        <v>117</v>
      </c>
      <c r="C62" s="29" t="s">
        <v>16</v>
      </c>
      <c r="D62" s="47">
        <v>538269.55334098625</v>
      </c>
      <c r="E62" s="47">
        <v>551758.51209461328</v>
      </c>
      <c r="F62" s="46"/>
      <c r="G62" s="53"/>
    </row>
    <row r="63" spans="2:7" ht="26.25" hidden="1" outlineLevel="1">
      <c r="B63" s="33" t="s">
        <v>118</v>
      </c>
      <c r="C63" s="29" t="s">
        <v>16</v>
      </c>
      <c r="D63" s="47">
        <v>0</v>
      </c>
      <c r="E63" s="47">
        <v>0</v>
      </c>
      <c r="F63" s="46"/>
      <c r="G63" s="53"/>
    </row>
    <row r="64" spans="2:7" ht="26.25" hidden="1" outlineLevel="1">
      <c r="B64" s="33" t="s">
        <v>119</v>
      </c>
      <c r="C64" s="29" t="s">
        <v>16</v>
      </c>
      <c r="D64" s="50">
        <v>111119.65016066586</v>
      </c>
      <c r="E64" s="50">
        <v>115939.08297</v>
      </c>
      <c r="F64" s="46"/>
      <c r="G64" s="54"/>
    </row>
    <row r="65" spans="2:7" hidden="1" outlineLevel="1">
      <c r="B65" s="33" t="s">
        <v>120</v>
      </c>
      <c r="C65" s="29" t="s">
        <v>16</v>
      </c>
      <c r="D65" s="47">
        <v>0</v>
      </c>
      <c r="E65" s="47">
        <v>0</v>
      </c>
      <c r="F65" s="46"/>
      <c r="G65" s="53"/>
    </row>
    <row r="66" spans="2:7" hidden="1" outlineLevel="1">
      <c r="B66" s="32" t="s">
        <v>121</v>
      </c>
      <c r="C66" s="29" t="s">
        <v>16</v>
      </c>
      <c r="D66" s="49">
        <f>D60+D64</f>
        <v>695055.98111936741</v>
      </c>
      <c r="E66" s="49">
        <f>E60+E64</f>
        <v>714783.61430000002</v>
      </c>
      <c r="F66" s="46"/>
      <c r="G66" s="54"/>
    </row>
    <row r="67" spans="2:7" hidden="1" outlineLevel="1">
      <c r="G67" s="55"/>
    </row>
    <row r="68" spans="2:7" ht="26.25" hidden="1" outlineLevel="1">
      <c r="B68" s="35" t="s">
        <v>122</v>
      </c>
      <c r="C68" s="13"/>
      <c r="D68" s="51">
        <f>D71+D74+D77+D80+D83+D86</f>
        <v>629410.24898995203</v>
      </c>
      <c r="E68" s="51">
        <f>E71+E74+E77+E80+E83+E86</f>
        <v>594647.68733203388</v>
      </c>
      <c r="G68" s="56"/>
    </row>
    <row r="69" spans="2:7" hidden="1" outlineLevel="1">
      <c r="B69" s="34" t="s">
        <v>101</v>
      </c>
      <c r="C69" s="13"/>
      <c r="D69" s="47">
        <v>301640.19772899995</v>
      </c>
      <c r="E69" s="47">
        <v>312020.58738949156</v>
      </c>
      <c r="F69" s="46"/>
      <c r="G69" s="53"/>
    </row>
    <row r="70" spans="2:7" hidden="1" outlineLevel="1">
      <c r="B70" s="34" t="s">
        <v>102</v>
      </c>
      <c r="C70" s="13"/>
      <c r="D70" s="47">
        <v>327770.05126095214</v>
      </c>
      <c r="E70" s="47">
        <v>346560.93563095666</v>
      </c>
      <c r="F70" s="46"/>
      <c r="G70" s="53"/>
    </row>
    <row r="71" spans="2:7" hidden="1" outlineLevel="1">
      <c r="B71" s="36" t="s">
        <v>123</v>
      </c>
      <c r="C71" s="13"/>
      <c r="D71" s="47">
        <v>26651.824915254234</v>
      </c>
      <c r="E71" s="47">
        <v>27376.247381355934</v>
      </c>
      <c r="F71" s="46"/>
      <c r="G71" s="53"/>
    </row>
    <row r="72" spans="2:7" hidden="1" outlineLevel="1">
      <c r="B72" s="34" t="s">
        <v>101</v>
      </c>
      <c r="C72" s="13"/>
      <c r="D72" s="47">
        <v>12772.587372881357</v>
      </c>
      <c r="E72" s="47">
        <v>13876.386838983051</v>
      </c>
      <c r="F72" s="46"/>
      <c r="G72" s="53"/>
    </row>
    <row r="73" spans="2:7" hidden="1" outlineLevel="1">
      <c r="B73" s="34" t="s">
        <v>102</v>
      </c>
      <c r="C73" s="13"/>
      <c r="D73" s="47">
        <v>13879.237542372881</v>
      </c>
      <c r="E73" s="47">
        <v>13499.860542372882</v>
      </c>
      <c r="F73" s="46"/>
      <c r="G73" s="53"/>
    </row>
    <row r="74" spans="2:7" hidden="1" outlineLevel="1">
      <c r="B74" s="37" t="s">
        <v>124</v>
      </c>
      <c r="C74" s="13"/>
      <c r="D74" s="47">
        <v>332198.68853715062</v>
      </c>
      <c r="E74" s="47">
        <v>334584.38761000003</v>
      </c>
      <c r="F74" s="46"/>
      <c r="G74" s="53"/>
    </row>
    <row r="75" spans="2:7" hidden="1" outlineLevel="1">
      <c r="B75" s="34" t="s">
        <v>101</v>
      </c>
      <c r="C75" s="13"/>
      <c r="D75" s="47">
        <v>160453.48473711862</v>
      </c>
      <c r="E75" s="47">
        <v>174279.49302000002</v>
      </c>
      <c r="F75" s="46"/>
      <c r="G75" s="53"/>
    </row>
    <row r="76" spans="2:7" hidden="1" outlineLevel="1">
      <c r="B76" s="34" t="s">
        <v>102</v>
      </c>
      <c r="C76" s="13"/>
      <c r="D76" s="47">
        <v>171745.20380003197</v>
      </c>
      <c r="E76" s="47">
        <v>160304.89459000001</v>
      </c>
      <c r="F76" s="46"/>
      <c r="G76" s="53"/>
    </row>
    <row r="77" spans="2:7" hidden="1" outlineLevel="1">
      <c r="B77" s="36" t="s">
        <v>125</v>
      </c>
      <c r="C77" s="13"/>
      <c r="D77" s="47">
        <v>17038.760730000002</v>
      </c>
      <c r="E77" s="47">
        <v>9295.6889152542371</v>
      </c>
      <c r="F77" s="46"/>
      <c r="G77" s="53"/>
    </row>
    <row r="78" spans="2:7" hidden="1" outlineLevel="1">
      <c r="B78" s="34" t="s">
        <v>101</v>
      </c>
      <c r="C78" s="13"/>
      <c r="D78" s="47">
        <v>7947.8774700000004</v>
      </c>
      <c r="E78" s="47">
        <v>4654.22806779661</v>
      </c>
      <c r="F78" s="46"/>
      <c r="G78" s="53"/>
    </row>
    <row r="79" spans="2:7" hidden="1" outlineLevel="1">
      <c r="B79" s="34" t="s">
        <v>102</v>
      </c>
      <c r="C79" s="13"/>
      <c r="D79" s="47">
        <v>9090.8832600000005</v>
      </c>
      <c r="E79" s="47">
        <v>4641.4608474576271</v>
      </c>
      <c r="F79" s="46"/>
      <c r="G79" s="53"/>
    </row>
    <row r="80" spans="2:7" hidden="1" outlineLevel="1">
      <c r="B80" s="37" t="s">
        <v>126</v>
      </c>
      <c r="C80" s="13"/>
      <c r="D80" s="47">
        <v>41398.677823916587</v>
      </c>
      <c r="E80" s="47">
        <v>38835.324460000003</v>
      </c>
      <c r="F80" s="46"/>
      <c r="G80" s="53"/>
    </row>
    <row r="81" spans="2:7" hidden="1" outlineLevel="1">
      <c r="B81" s="34" t="s">
        <v>101</v>
      </c>
      <c r="C81" s="13"/>
      <c r="D81" s="47">
        <v>20261.328216999995</v>
      </c>
      <c r="E81" s="47">
        <v>21191.169100000003</v>
      </c>
      <c r="F81" s="46"/>
      <c r="G81" s="53"/>
    </row>
    <row r="82" spans="2:7" hidden="1" outlineLevel="1">
      <c r="B82" s="34" t="s">
        <v>102</v>
      </c>
      <c r="C82" s="13"/>
      <c r="D82" s="47">
        <v>21137.349606916589</v>
      </c>
      <c r="E82" s="47">
        <v>17644.155360000001</v>
      </c>
      <c r="F82" s="46"/>
      <c r="G82" s="53"/>
    </row>
    <row r="83" spans="2:7" hidden="1" outlineLevel="1">
      <c r="B83" s="36" t="s">
        <v>127</v>
      </c>
      <c r="C83" s="13"/>
      <c r="D83" s="47">
        <v>174568.55324000001</v>
      </c>
      <c r="E83" s="47">
        <v>155046.09402542372</v>
      </c>
      <c r="F83" s="46"/>
      <c r="G83" s="53"/>
    </row>
    <row r="84" spans="2:7" hidden="1" outlineLevel="1">
      <c r="B84" s="34" t="s">
        <v>101</v>
      </c>
      <c r="C84" s="13"/>
      <c r="D84" s="47">
        <v>79630.130799999999</v>
      </c>
      <c r="E84" s="47">
        <v>78713.080262711868</v>
      </c>
      <c r="F84" s="46"/>
      <c r="G84" s="53"/>
    </row>
    <row r="85" spans="2:7" hidden="1" outlineLevel="1">
      <c r="B85" s="34" t="s">
        <v>102</v>
      </c>
      <c r="C85" s="13"/>
      <c r="D85" s="47">
        <v>94938.422439999995</v>
      </c>
      <c r="E85" s="47">
        <v>76333.013762711867</v>
      </c>
      <c r="F85" s="46"/>
      <c r="G85" s="53"/>
    </row>
    <row r="86" spans="2:7" hidden="1" outlineLevel="1">
      <c r="B86" s="36" t="s">
        <v>128</v>
      </c>
      <c r="C86" s="13"/>
      <c r="D86" s="47">
        <v>37553.74374363065</v>
      </c>
      <c r="E86" s="47">
        <v>29509.944940000001</v>
      </c>
      <c r="F86" s="46"/>
      <c r="G86" s="53"/>
    </row>
    <row r="87" spans="2:7" hidden="1" outlineLevel="1">
      <c r="B87" s="34" t="s">
        <v>101</v>
      </c>
      <c r="C87" s="13"/>
      <c r="D87" s="47">
        <v>20574.789131999994</v>
      </c>
      <c r="E87" s="47">
        <v>19306.230100000001</v>
      </c>
      <c r="F87" s="46"/>
      <c r="G87" s="53"/>
    </row>
    <row r="88" spans="2:7" hidden="1" outlineLevel="1">
      <c r="B88" s="34" t="s">
        <v>102</v>
      </c>
      <c r="C88" s="13"/>
      <c r="D88" s="47">
        <v>16978.954611630656</v>
      </c>
      <c r="E88" s="47">
        <v>10203.714840000001</v>
      </c>
      <c r="F88" s="46"/>
      <c r="G88" s="53"/>
    </row>
    <row r="89" spans="2:7" hidden="1" outlineLevel="1"/>
    <row r="90" spans="2:7" collapsed="1"/>
    <row r="91" spans="2:7">
      <c r="B91" t="s">
        <v>211</v>
      </c>
      <c r="E91" t="s">
        <v>206</v>
      </c>
    </row>
  </sheetData>
  <mergeCells count="19">
    <mergeCell ref="A10:F10"/>
    <mergeCell ref="A11:B11"/>
    <mergeCell ref="A12:B12"/>
    <mergeCell ref="A14:A15"/>
    <mergeCell ref="B14:B15"/>
    <mergeCell ref="C14:C15"/>
    <mergeCell ref="D14:E14"/>
    <mergeCell ref="F14:F15"/>
    <mergeCell ref="A40:A41"/>
    <mergeCell ref="C40:C41"/>
    <mergeCell ref="D40:D41"/>
    <mergeCell ref="E40:E41"/>
    <mergeCell ref="F40:F41"/>
    <mergeCell ref="A31:A32"/>
    <mergeCell ref="C31:C32"/>
    <mergeCell ref="D31:D32"/>
    <mergeCell ref="E31:E32"/>
    <mergeCell ref="F31:F32"/>
    <mergeCell ref="D45:E45"/>
  </mergeCells>
  <pageMargins left="0.7" right="0.7" top="0.75" bottom="0.75" header="0.3" footer="0.3"/>
  <pageSetup paperSize="9" scale="68" orientation="portrait" horizontalDpi="0" verticalDpi="0" r:id="rId1"/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I72"/>
  <sheetViews>
    <sheetView workbookViewId="0">
      <selection activeCell="B50" sqref="B50"/>
    </sheetView>
  </sheetViews>
  <sheetFormatPr defaultRowHeight="15"/>
  <cols>
    <col min="1" max="1" width="27.140625" customWidth="1"/>
    <col min="2" max="3" width="27.28515625" customWidth="1"/>
    <col min="4" max="4" width="18.7109375" customWidth="1"/>
    <col min="5" max="7" width="16.42578125" customWidth="1"/>
  </cols>
  <sheetData>
    <row r="4" spans="1:9" ht="15" customHeight="1">
      <c r="A4" s="15" t="s">
        <v>43</v>
      </c>
    </row>
    <row r="5" spans="1:9" ht="25.5" customHeight="1">
      <c r="A5" s="15" t="s">
        <v>46</v>
      </c>
      <c r="D5" s="27" t="s">
        <v>43</v>
      </c>
      <c r="E5" s="96" t="s">
        <v>45</v>
      </c>
      <c r="F5" s="97">
        <v>62</v>
      </c>
      <c r="G5" s="97">
        <v>76</v>
      </c>
    </row>
    <row r="6" spans="1:9" ht="15.75" customHeight="1">
      <c r="A6" s="15" t="s">
        <v>43</v>
      </c>
      <c r="B6" s="93" t="s">
        <v>44</v>
      </c>
      <c r="D6" s="27" t="s">
        <v>97</v>
      </c>
      <c r="E6" s="96"/>
      <c r="F6" s="97"/>
      <c r="G6" s="97"/>
    </row>
    <row r="7" spans="1:9" ht="12" customHeight="1">
      <c r="A7" s="15" t="s">
        <v>46</v>
      </c>
      <c r="B7" s="93"/>
      <c r="D7" s="94" t="s">
        <v>96</v>
      </c>
      <c r="E7" s="13"/>
      <c r="F7" s="13"/>
      <c r="G7" s="13"/>
    </row>
    <row r="8" spans="1:9" ht="12" customHeight="1">
      <c r="A8" s="16">
        <v>20</v>
      </c>
      <c r="B8" s="17">
        <v>669249934.00999999</v>
      </c>
      <c r="D8" s="95"/>
      <c r="E8" s="28">
        <v>609268164.48000002</v>
      </c>
      <c r="F8" s="28">
        <v>203679958.69</v>
      </c>
      <c r="G8" s="28">
        <v>405588205.79000002</v>
      </c>
    </row>
    <row r="9" spans="1:9" ht="12" customHeight="1">
      <c r="A9" s="18" t="s">
        <v>47</v>
      </c>
      <c r="B9" s="20">
        <v>8196676.0800000001</v>
      </c>
    </row>
    <row r="10" spans="1:9" ht="12" customHeight="1">
      <c r="A10" s="18" t="s">
        <v>48</v>
      </c>
      <c r="B10" s="20">
        <v>50866802.520000003</v>
      </c>
    </row>
    <row r="11" spans="1:9" ht="12" customHeight="1">
      <c r="A11" s="18" t="s">
        <v>49</v>
      </c>
      <c r="B11" s="20">
        <v>74665.67</v>
      </c>
      <c r="D11" s="26">
        <f>B11+B12</f>
        <v>122280.5</v>
      </c>
      <c r="F11">
        <f>F8/1.18</f>
        <v>172610134.48305085</v>
      </c>
      <c r="G11" s="26">
        <f>F11+G8</f>
        <v>578198340.2730509</v>
      </c>
      <c r="H11">
        <f>G11/1000</f>
        <v>578198.34027305094</v>
      </c>
    </row>
    <row r="12" spans="1:9" ht="12" customHeight="1">
      <c r="A12" s="18" t="s">
        <v>50</v>
      </c>
      <c r="B12" s="20">
        <v>47614.83</v>
      </c>
      <c r="F12">
        <v>172610134.483051</v>
      </c>
    </row>
    <row r="13" spans="1:9" ht="12" customHeight="1">
      <c r="A13" s="18" t="s">
        <v>51</v>
      </c>
      <c r="B13" s="20">
        <v>63833.97</v>
      </c>
      <c r="G13">
        <f>578210</f>
        <v>578210</v>
      </c>
      <c r="I13">
        <f>G13-H11</f>
        <v>11.659726949059404</v>
      </c>
    </row>
    <row r="14" spans="1:9" ht="12" customHeight="1">
      <c r="A14" s="18" t="s">
        <v>52</v>
      </c>
      <c r="B14" s="20">
        <v>125401.97</v>
      </c>
    </row>
    <row r="15" spans="1:9" ht="12" customHeight="1">
      <c r="A15" s="18" t="s">
        <v>53</v>
      </c>
      <c r="B15" s="20">
        <v>1413932.26</v>
      </c>
      <c r="I15">
        <f>I13*1000</f>
        <v>11659.726949059404</v>
      </c>
    </row>
    <row r="16" spans="1:9" ht="12" customHeight="1">
      <c r="A16" s="18" t="s">
        <v>54</v>
      </c>
      <c r="B16" s="20">
        <v>29878.63</v>
      </c>
    </row>
    <row r="17" spans="1:4" ht="12" customHeight="1">
      <c r="A17" s="18" t="s">
        <v>55</v>
      </c>
      <c r="B17" s="20">
        <v>134905.09</v>
      </c>
    </row>
    <row r="18" spans="1:4" ht="12" customHeight="1">
      <c r="A18" s="18" t="s">
        <v>56</v>
      </c>
      <c r="B18" s="20">
        <v>30000</v>
      </c>
      <c r="D18" s="26">
        <f>B18+B17+B22+B42</f>
        <v>7547101.6200000001</v>
      </c>
    </row>
    <row r="19" spans="1:4" ht="12" customHeight="1">
      <c r="A19" s="18" t="s">
        <v>57</v>
      </c>
      <c r="B19" s="20">
        <v>7679102.0199999996</v>
      </c>
      <c r="D19">
        <v>7547101.6200000001</v>
      </c>
    </row>
    <row r="20" spans="1:4" ht="12" customHeight="1">
      <c r="A20" s="18" t="s">
        <v>58</v>
      </c>
      <c r="B20" s="20">
        <v>20761.36</v>
      </c>
    </row>
    <row r="21" spans="1:4" ht="12" customHeight="1">
      <c r="A21" s="18" t="s">
        <v>59</v>
      </c>
      <c r="B21" s="20">
        <v>310882900.55000001</v>
      </c>
    </row>
    <row r="22" spans="1:4" ht="12" customHeight="1">
      <c r="A22" s="18" t="s">
        <v>60</v>
      </c>
      <c r="B22" s="20">
        <v>254493.25</v>
      </c>
    </row>
    <row r="23" spans="1:4" ht="12" customHeight="1">
      <c r="A23" s="18" t="s">
        <v>61</v>
      </c>
      <c r="B23" s="24">
        <v>52223.63</v>
      </c>
    </row>
    <row r="24" spans="1:4" ht="12" customHeight="1">
      <c r="A24" s="18" t="s">
        <v>62</v>
      </c>
      <c r="B24" s="24">
        <v>58101.3</v>
      </c>
    </row>
    <row r="25" spans="1:4" ht="12" customHeight="1">
      <c r="A25" s="18" t="s">
        <v>63</v>
      </c>
      <c r="B25" s="20">
        <v>2371.36</v>
      </c>
    </row>
    <row r="26" spans="1:4" ht="12" customHeight="1">
      <c r="A26" s="18" t="s">
        <v>64</v>
      </c>
      <c r="B26" s="21">
        <v>72</v>
      </c>
    </row>
    <row r="27" spans="1:4" ht="12" customHeight="1">
      <c r="A27" s="18" t="s">
        <v>65</v>
      </c>
      <c r="B27" s="20">
        <v>18200</v>
      </c>
    </row>
    <row r="28" spans="1:4" ht="12" customHeight="1">
      <c r="A28" s="18" t="s">
        <v>66</v>
      </c>
      <c r="B28" s="20">
        <v>62445</v>
      </c>
    </row>
    <row r="29" spans="1:4" ht="12" customHeight="1">
      <c r="A29" s="18" t="s">
        <v>67</v>
      </c>
      <c r="B29" s="21">
        <v>826.4</v>
      </c>
    </row>
    <row r="30" spans="1:4" ht="12" customHeight="1">
      <c r="A30" s="18" t="s">
        <v>68</v>
      </c>
      <c r="B30" s="20">
        <v>92068.94</v>
      </c>
    </row>
    <row r="31" spans="1:4" ht="12" customHeight="1">
      <c r="A31" s="18" t="s">
        <v>69</v>
      </c>
      <c r="B31" s="20">
        <v>903473.24</v>
      </c>
    </row>
    <row r="32" spans="1:4" ht="12" customHeight="1">
      <c r="A32" s="18" t="s">
        <v>70</v>
      </c>
      <c r="B32" s="20">
        <v>14039.85</v>
      </c>
    </row>
    <row r="33" spans="1:4" ht="12" customHeight="1">
      <c r="A33" s="18" t="s">
        <v>71</v>
      </c>
      <c r="B33" s="20">
        <v>12735</v>
      </c>
    </row>
    <row r="34" spans="1:4" ht="12" customHeight="1">
      <c r="A34" s="18" t="s">
        <v>72</v>
      </c>
      <c r="B34" s="20">
        <v>7674</v>
      </c>
    </row>
    <row r="35" spans="1:4" ht="12" customHeight="1">
      <c r="A35" s="18" t="s">
        <v>73</v>
      </c>
      <c r="B35" s="20">
        <v>173280.7</v>
      </c>
    </row>
    <row r="36" spans="1:4" ht="12" customHeight="1">
      <c r="A36" s="18" t="s">
        <v>74</v>
      </c>
      <c r="B36" s="25">
        <v>95012.23</v>
      </c>
    </row>
    <row r="37" spans="1:4" ht="12" customHeight="1">
      <c r="A37" s="18" t="s">
        <v>75</v>
      </c>
      <c r="B37" s="25">
        <v>2298457.09</v>
      </c>
    </row>
    <row r="38" spans="1:4" ht="12" customHeight="1">
      <c r="A38" s="18" t="s">
        <v>76</v>
      </c>
      <c r="B38" s="25">
        <v>9740882.4100000001</v>
      </c>
    </row>
    <row r="39" spans="1:4" ht="12" customHeight="1">
      <c r="A39" s="18" t="s">
        <v>77</v>
      </c>
      <c r="B39" s="25">
        <v>738845.4</v>
      </c>
      <c r="D39" s="26">
        <f>B23+B24</f>
        <v>110324.93</v>
      </c>
    </row>
    <row r="40" spans="1:4" ht="12" customHeight="1">
      <c r="A40" s="18" t="s">
        <v>78</v>
      </c>
      <c r="B40" s="25">
        <v>15683.58</v>
      </c>
      <c r="D40" s="26">
        <f>B40+B39+B38+B37+B36</f>
        <v>12888880.710000001</v>
      </c>
    </row>
    <row r="41" spans="1:4" ht="12" customHeight="1">
      <c r="A41" s="18" t="s">
        <v>79</v>
      </c>
      <c r="B41" s="20">
        <v>5500</v>
      </c>
    </row>
    <row r="42" spans="1:4" ht="12" customHeight="1">
      <c r="A42" s="18" t="s">
        <v>80</v>
      </c>
      <c r="B42" s="20">
        <v>7127703.2800000003</v>
      </c>
    </row>
    <row r="43" spans="1:4" ht="12" customHeight="1">
      <c r="A43" s="18" t="s">
        <v>81</v>
      </c>
      <c r="B43" s="20">
        <v>183243.17</v>
      </c>
    </row>
    <row r="44" spans="1:4" ht="12" customHeight="1">
      <c r="A44" s="18" t="s">
        <v>82</v>
      </c>
      <c r="B44" s="20">
        <v>122875</v>
      </c>
    </row>
    <row r="45" spans="1:4" ht="12" customHeight="1">
      <c r="A45" s="18" t="s">
        <v>83</v>
      </c>
      <c r="B45" s="20">
        <v>95878361.569999993</v>
      </c>
    </row>
    <row r="46" spans="1:4" ht="12" customHeight="1">
      <c r="A46" s="18" t="s">
        <v>84</v>
      </c>
      <c r="B46" s="25">
        <v>107339068.51000001</v>
      </c>
      <c r="D46" s="26">
        <f>B46+B53</f>
        <v>139002958.43000001</v>
      </c>
    </row>
    <row r="47" spans="1:4" ht="12" customHeight="1">
      <c r="A47" s="18" t="s">
        <v>85</v>
      </c>
      <c r="B47" s="19"/>
    </row>
    <row r="48" spans="1:4" ht="12" customHeight="1">
      <c r="A48" s="18" t="s">
        <v>40</v>
      </c>
      <c r="B48" s="20">
        <v>8318179.3799999999</v>
      </c>
    </row>
    <row r="49" spans="1:2" ht="12" customHeight="1">
      <c r="A49" s="18" t="s">
        <v>86</v>
      </c>
      <c r="B49" s="20">
        <v>7463198.4100000001</v>
      </c>
    </row>
    <row r="50" spans="1:2" ht="12" customHeight="1">
      <c r="A50" s="18" t="s">
        <v>87</v>
      </c>
      <c r="B50" s="25">
        <v>156525.43</v>
      </c>
    </row>
    <row r="51" spans="1:2" ht="12" customHeight="1">
      <c r="A51" s="18" t="s">
        <v>88</v>
      </c>
      <c r="B51" s="20">
        <v>1335861.47</v>
      </c>
    </row>
    <row r="52" spans="1:2" ht="12" customHeight="1">
      <c r="A52" s="18" t="s">
        <v>89</v>
      </c>
      <c r="B52" s="20">
        <v>644122.32999999996</v>
      </c>
    </row>
    <row r="53" spans="1:2" ht="12" customHeight="1">
      <c r="A53" s="18" t="s">
        <v>90</v>
      </c>
      <c r="B53" s="25">
        <v>31663889.920000002</v>
      </c>
    </row>
    <row r="54" spans="1:2" ht="12" customHeight="1">
      <c r="A54" s="18" t="s">
        <v>91</v>
      </c>
      <c r="B54" s="20">
        <v>750130.04</v>
      </c>
    </row>
    <row r="55" spans="1:2" ht="12" customHeight="1">
      <c r="A55" s="18" t="s">
        <v>92</v>
      </c>
      <c r="B55" s="20">
        <v>13396336.380000001</v>
      </c>
    </row>
    <row r="56" spans="1:2" ht="12" customHeight="1">
      <c r="A56" s="18" t="s">
        <v>93</v>
      </c>
      <c r="B56" s="20">
        <v>564741.51</v>
      </c>
    </row>
    <row r="57" spans="1:2" ht="12" customHeight="1">
      <c r="A57" s="18" t="s">
        <v>94</v>
      </c>
      <c r="B57" s="20">
        <v>192837.28</v>
      </c>
    </row>
    <row r="58" spans="1:2" ht="12" customHeight="1">
      <c r="A58" s="22" t="s">
        <v>95</v>
      </c>
      <c r="B58" s="23">
        <v>669249934.00999999</v>
      </c>
    </row>
    <row r="59" spans="1:2" ht="12" customHeight="1">
      <c r="A59" s="18"/>
    </row>
    <row r="60" spans="1:2" ht="12" customHeight="1">
      <c r="A60" s="18"/>
    </row>
    <row r="61" spans="1:2" ht="12" customHeight="1">
      <c r="A61" s="18"/>
    </row>
    <row r="62" spans="1:2" ht="12" customHeight="1">
      <c r="A62" s="18"/>
    </row>
    <row r="63" spans="1:2" ht="12" customHeight="1">
      <c r="A63" s="18"/>
    </row>
    <row r="64" spans="1:2" ht="12" customHeight="1">
      <c r="A64" s="18"/>
    </row>
    <row r="65" spans="1:1" ht="12" customHeight="1">
      <c r="A65" s="18"/>
    </row>
    <row r="66" spans="1:1" ht="12" customHeight="1">
      <c r="A66" s="18"/>
    </row>
    <row r="67" spans="1:1" ht="12" customHeight="1">
      <c r="A67" s="18"/>
    </row>
    <row r="68" spans="1:1" ht="12" customHeight="1">
      <c r="A68" s="18"/>
    </row>
    <row r="69" spans="1:1" ht="12" customHeight="1">
      <c r="A69" s="18"/>
    </row>
    <row r="70" spans="1:1" ht="12" customHeight="1">
      <c r="A70" s="18"/>
    </row>
    <row r="71" spans="1:1" ht="12" customHeight="1">
      <c r="A71" s="18"/>
    </row>
    <row r="72" spans="1:1" ht="12" customHeight="1">
      <c r="A72" s="22"/>
    </row>
  </sheetData>
  <mergeCells count="5">
    <mergeCell ref="B6:B7"/>
    <mergeCell ref="D7:D8"/>
    <mergeCell ref="E5:E6"/>
    <mergeCell ref="F5:F6"/>
    <mergeCell ref="G5:G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2"/>
  <sheetViews>
    <sheetView topLeftCell="A19" workbookViewId="0">
      <selection activeCell="C29" sqref="C29:C36"/>
    </sheetView>
  </sheetViews>
  <sheetFormatPr defaultRowHeight="15" outlineLevelRow="1"/>
  <cols>
    <col min="1" max="1" width="5" customWidth="1"/>
    <col min="2" max="2" width="7.5703125" customWidth="1"/>
    <col min="3" max="3" width="39.5703125" customWidth="1"/>
    <col min="4" max="4" width="11.5703125" customWidth="1"/>
    <col min="5" max="5" width="15.5703125" customWidth="1"/>
    <col min="6" max="6" width="14.7109375" customWidth="1"/>
    <col min="7" max="7" width="17.28515625" customWidth="1"/>
    <col min="10" max="10" width="12.140625" bestFit="1" customWidth="1"/>
    <col min="11" max="11" width="15.7109375" bestFit="1" customWidth="1"/>
  </cols>
  <sheetData>
    <row r="1" spans="1:11">
      <c r="G1" s="3" t="s">
        <v>153</v>
      </c>
    </row>
    <row r="2" spans="1:11">
      <c r="G2" s="3" t="s">
        <v>154</v>
      </c>
    </row>
    <row r="3" spans="1:11">
      <c r="G3" s="3" t="s">
        <v>155</v>
      </c>
    </row>
    <row r="4" spans="1:11">
      <c r="G4" s="3" t="s">
        <v>156</v>
      </c>
    </row>
    <row r="7" spans="1:11" ht="79.5" customHeight="1">
      <c r="A7" s="65"/>
      <c r="B7" s="105" t="s">
        <v>157</v>
      </c>
      <c r="C7" s="105"/>
      <c r="D7" s="105"/>
      <c r="E7" s="105"/>
      <c r="F7" s="105"/>
      <c r="G7" s="105"/>
    </row>
    <row r="10" spans="1:11">
      <c r="A10" s="66"/>
      <c r="B10" s="66"/>
      <c r="C10" s="66"/>
      <c r="D10" s="66"/>
      <c r="E10" s="66"/>
      <c r="F10" s="66"/>
      <c r="G10" s="66"/>
      <c r="H10" s="66"/>
    </row>
    <row r="11" spans="1:11" ht="17.25" customHeight="1">
      <c r="A11" s="66"/>
      <c r="B11" s="106" t="s">
        <v>158</v>
      </c>
      <c r="C11" s="106" t="s">
        <v>159</v>
      </c>
      <c r="D11" s="106" t="s">
        <v>160</v>
      </c>
      <c r="E11" s="106" t="s">
        <v>161</v>
      </c>
      <c r="F11" s="106"/>
      <c r="G11" s="106" t="s">
        <v>162</v>
      </c>
      <c r="H11" s="66"/>
    </row>
    <row r="12" spans="1:11" ht="18" customHeight="1">
      <c r="A12" s="66"/>
      <c r="B12" s="106"/>
      <c r="C12" s="106"/>
      <c r="D12" s="106"/>
      <c r="E12" s="67" t="s">
        <v>163</v>
      </c>
      <c r="F12" s="67" t="s">
        <v>164</v>
      </c>
      <c r="G12" s="106"/>
      <c r="H12" s="99"/>
      <c r="I12" s="100"/>
    </row>
    <row r="13" spans="1:11" ht="35.25" customHeight="1">
      <c r="A13" s="66"/>
      <c r="B13" s="68" t="s">
        <v>165</v>
      </c>
      <c r="C13" s="69" t="s">
        <v>166</v>
      </c>
      <c r="D13" s="70" t="s">
        <v>167</v>
      </c>
      <c r="E13" s="71">
        <v>0</v>
      </c>
      <c r="F13" s="72">
        <v>0</v>
      </c>
      <c r="G13" s="69"/>
      <c r="H13" s="99"/>
      <c r="I13" s="100"/>
    </row>
    <row r="14" spans="1:11" ht="33.75" customHeight="1">
      <c r="A14" s="66"/>
      <c r="B14" s="68" t="s">
        <v>98</v>
      </c>
      <c r="C14" s="69" t="s">
        <v>168</v>
      </c>
      <c r="D14" s="70" t="s">
        <v>167</v>
      </c>
      <c r="E14" s="71">
        <v>613290.16599999997</v>
      </c>
      <c r="F14" s="72">
        <v>578210.45900000003</v>
      </c>
      <c r="G14" s="69"/>
      <c r="H14" s="104"/>
      <c r="I14" s="100"/>
      <c r="K14" s="6"/>
    </row>
    <row r="15" spans="1:11" ht="31.5" customHeight="1">
      <c r="A15" s="66"/>
      <c r="B15" s="68" t="s">
        <v>18</v>
      </c>
      <c r="C15" s="69" t="s">
        <v>169</v>
      </c>
      <c r="D15" s="70" t="s">
        <v>167</v>
      </c>
      <c r="E15" s="71">
        <f>598071557/1000</f>
        <v>598071.55700000003</v>
      </c>
      <c r="F15" s="73">
        <f>'[3]расшифровка к форме №2'!$H$30/1000</f>
        <v>616897.31166000001</v>
      </c>
      <c r="G15" s="69"/>
      <c r="H15" s="99"/>
      <c r="I15" s="100"/>
    </row>
    <row r="16" spans="1:11" ht="45.75" customHeight="1">
      <c r="A16" s="66"/>
      <c r="B16" s="68" t="s">
        <v>170</v>
      </c>
      <c r="C16" s="69" t="s">
        <v>171</v>
      </c>
      <c r="D16" s="70" t="s">
        <v>167</v>
      </c>
      <c r="E16" s="71">
        <f>4399713/1000</f>
        <v>4399.7129999999997</v>
      </c>
      <c r="F16" s="71">
        <f>12888880.71/1000</f>
        <v>12888.880710000001</v>
      </c>
      <c r="G16" s="74" t="s">
        <v>172</v>
      </c>
      <c r="H16" s="99"/>
      <c r="I16" s="100"/>
    </row>
    <row r="17" spans="1:11" ht="84" customHeight="1">
      <c r="A17" s="66"/>
      <c r="B17" s="68" t="s">
        <v>173</v>
      </c>
      <c r="C17" s="75" t="s">
        <v>174</v>
      </c>
      <c r="D17" s="76" t="s">
        <v>16</v>
      </c>
      <c r="E17" s="71">
        <f>3255/1000</f>
        <v>3.2549999999999999</v>
      </c>
      <c r="F17" s="71">
        <f>156525.43/1000</f>
        <v>156.52543</v>
      </c>
      <c r="G17" s="74" t="s">
        <v>175</v>
      </c>
      <c r="H17" s="99"/>
      <c r="I17" s="100"/>
    </row>
    <row r="18" spans="1:11" ht="48.75" customHeight="1">
      <c r="A18" s="66"/>
      <c r="B18" s="68" t="s">
        <v>176</v>
      </c>
      <c r="C18" s="69" t="s">
        <v>177</v>
      </c>
      <c r="D18" s="70" t="s">
        <v>167</v>
      </c>
      <c r="E18" s="71">
        <f>(112034466+33648853)/1000</f>
        <v>145683.31899999999</v>
      </c>
      <c r="F18" s="71">
        <f>(107464470.48+31663889.92)/1000</f>
        <v>139128.36040000001</v>
      </c>
      <c r="G18" s="69"/>
      <c r="H18" s="99"/>
      <c r="I18" s="100"/>
    </row>
    <row r="19" spans="1:11" ht="29.25" customHeight="1">
      <c r="A19" s="66"/>
      <c r="B19" s="68" t="s">
        <v>178</v>
      </c>
      <c r="C19" s="69" t="s">
        <v>179</v>
      </c>
      <c r="D19" s="70" t="s">
        <v>167</v>
      </c>
      <c r="E19" s="69"/>
      <c r="F19" s="69"/>
      <c r="G19" s="69"/>
      <c r="H19" s="99"/>
      <c r="I19" s="100"/>
    </row>
    <row r="20" spans="1:11" ht="29.25" customHeight="1">
      <c r="A20" s="66"/>
      <c r="B20" s="68" t="s">
        <v>180</v>
      </c>
      <c r="C20" s="69" t="s">
        <v>19</v>
      </c>
      <c r="D20" s="70" t="s">
        <v>167</v>
      </c>
      <c r="E20" s="71">
        <f>47919395/1000</f>
        <v>47919.394999999997</v>
      </c>
      <c r="F20" s="71">
        <f>50866802.52/1000</f>
        <v>50866.802520000005</v>
      </c>
      <c r="G20" s="69"/>
      <c r="H20" s="99"/>
      <c r="I20" s="100"/>
    </row>
    <row r="21" spans="1:11" ht="27" customHeight="1">
      <c r="A21" s="66"/>
      <c r="B21" s="68" t="s">
        <v>181</v>
      </c>
      <c r="C21" s="69" t="s">
        <v>99</v>
      </c>
      <c r="D21" s="70" t="s">
        <v>167</v>
      </c>
      <c r="E21" s="71">
        <f>E15-E16-E18-E20-E17</f>
        <v>400065.875</v>
      </c>
      <c r="F21" s="71">
        <f>F15-F16-F18-F20-F17</f>
        <v>413856.74259999994</v>
      </c>
      <c r="G21" s="69"/>
      <c r="H21" s="99"/>
      <c r="I21" s="100"/>
    </row>
    <row r="22" spans="1:11" ht="30.75" customHeight="1">
      <c r="A22" s="66"/>
      <c r="B22" s="68" t="s">
        <v>182</v>
      </c>
      <c r="C22" s="69" t="s">
        <v>183</v>
      </c>
      <c r="D22" s="70" t="s">
        <v>167</v>
      </c>
      <c r="E22" s="71">
        <v>0</v>
      </c>
      <c r="F22" s="72">
        <v>0</v>
      </c>
      <c r="G22" s="69"/>
      <c r="H22" s="99"/>
      <c r="I22" s="100"/>
    </row>
    <row r="23" spans="1:11" ht="31.5" customHeight="1">
      <c r="A23" s="66"/>
      <c r="B23" s="68" t="s">
        <v>184</v>
      </c>
      <c r="C23" s="69" t="s">
        <v>21</v>
      </c>
      <c r="D23" s="70" t="s">
        <v>167</v>
      </c>
      <c r="E23" s="71">
        <v>0</v>
      </c>
      <c r="F23" s="72">
        <v>0</v>
      </c>
      <c r="G23" s="69"/>
      <c r="H23" s="99"/>
      <c r="I23" s="100"/>
    </row>
    <row r="24" spans="1:11" ht="27.75" customHeight="1">
      <c r="A24" s="66"/>
      <c r="B24" s="68" t="s">
        <v>185</v>
      </c>
      <c r="C24" s="69" t="s">
        <v>186</v>
      </c>
      <c r="D24" s="70" t="s">
        <v>167</v>
      </c>
      <c r="E24" s="71">
        <v>0</v>
      </c>
      <c r="F24" s="77">
        <f>33953931.19/1000+12.122</f>
        <v>33966.053189999999</v>
      </c>
      <c r="G24" s="69"/>
      <c r="H24" s="99"/>
      <c r="I24" s="100"/>
    </row>
    <row r="25" spans="1:11" ht="27.75" customHeight="1">
      <c r="A25" s="66"/>
      <c r="B25" s="68" t="s">
        <v>187</v>
      </c>
      <c r="C25" s="69" t="s">
        <v>188</v>
      </c>
      <c r="D25" s="70"/>
      <c r="E25" s="71">
        <v>0</v>
      </c>
      <c r="F25" s="77">
        <f>(40565735.97)/1000</f>
        <v>40565.735970000002</v>
      </c>
      <c r="G25" s="69"/>
      <c r="H25" s="78"/>
      <c r="I25" s="66"/>
    </row>
    <row r="26" spans="1:11" ht="29.25" customHeight="1">
      <c r="A26" s="66"/>
      <c r="B26" s="68" t="s">
        <v>22</v>
      </c>
      <c r="C26" s="69" t="s">
        <v>23</v>
      </c>
      <c r="D26" s="70" t="s">
        <v>167</v>
      </c>
      <c r="E26" s="71">
        <v>0</v>
      </c>
      <c r="F26" s="79">
        <f>F14-F15+F25-F24</f>
        <v>-32087.169879999972</v>
      </c>
      <c r="G26" s="69"/>
      <c r="H26" s="101">
        <f>32087.17+F26</f>
        <v>1.2000002607237548E-4</v>
      </c>
      <c r="I26" s="102"/>
      <c r="J26" s="6"/>
      <c r="K26" s="6"/>
    </row>
    <row r="27" spans="1:11" ht="30.75" customHeight="1">
      <c r="A27" s="66"/>
      <c r="B27" s="68" t="s">
        <v>24</v>
      </c>
      <c r="C27" s="69" t="s">
        <v>25</v>
      </c>
      <c r="D27" s="70" t="s">
        <v>167</v>
      </c>
      <c r="E27" s="71">
        <v>0</v>
      </c>
      <c r="F27" s="72">
        <v>0</v>
      </c>
      <c r="G27" s="69"/>
      <c r="H27" s="99"/>
      <c r="I27" s="100"/>
    </row>
    <row r="28" spans="1:11" ht="39.75" customHeight="1">
      <c r="A28" s="66"/>
      <c r="B28" s="68" t="s">
        <v>26</v>
      </c>
      <c r="C28" s="69" t="s">
        <v>189</v>
      </c>
      <c r="D28" s="70" t="s">
        <v>167</v>
      </c>
      <c r="E28" s="71">
        <v>0</v>
      </c>
      <c r="F28" s="72">
        <f>F26</f>
        <v>-32087.169879999972</v>
      </c>
      <c r="G28" s="69"/>
      <c r="H28" s="103"/>
      <c r="I28" s="100"/>
    </row>
    <row r="29" spans="1:11" ht="40.5" customHeight="1">
      <c r="A29" s="66"/>
      <c r="B29" s="68" t="s">
        <v>190</v>
      </c>
      <c r="C29" s="69" t="s">
        <v>191</v>
      </c>
      <c r="D29" s="70" t="s">
        <v>167</v>
      </c>
      <c r="E29" s="71">
        <v>0</v>
      </c>
      <c r="F29" s="72">
        <v>0</v>
      </c>
      <c r="G29" s="69"/>
      <c r="H29" s="99"/>
      <c r="I29" s="100"/>
    </row>
    <row r="30" spans="1:11" ht="37.5" customHeight="1">
      <c r="A30" s="66"/>
      <c r="B30" s="68" t="s">
        <v>192</v>
      </c>
      <c r="C30" s="80" t="s">
        <v>193</v>
      </c>
      <c r="D30" s="68" t="s">
        <v>167</v>
      </c>
      <c r="E30" s="71">
        <v>0</v>
      </c>
      <c r="F30" s="72">
        <v>0</v>
      </c>
      <c r="G30" s="80"/>
      <c r="H30" s="99"/>
      <c r="I30" s="100"/>
    </row>
    <row r="31" spans="1:11" ht="29.25" customHeight="1">
      <c r="A31" s="66"/>
      <c r="B31" s="68" t="s">
        <v>30</v>
      </c>
      <c r="C31" s="80" t="s">
        <v>194</v>
      </c>
      <c r="D31" s="68" t="s">
        <v>167</v>
      </c>
      <c r="E31" s="71">
        <v>0</v>
      </c>
      <c r="F31" s="72">
        <v>0</v>
      </c>
      <c r="G31" s="80"/>
      <c r="H31" s="99"/>
      <c r="I31" s="100"/>
    </row>
    <row r="32" spans="1:11" ht="29.25" customHeight="1">
      <c r="A32" s="66"/>
      <c r="B32" s="68" t="s">
        <v>32</v>
      </c>
      <c r="C32" s="80" t="s">
        <v>195</v>
      </c>
      <c r="D32" s="68" t="s">
        <v>167</v>
      </c>
      <c r="E32" s="71">
        <v>0</v>
      </c>
      <c r="F32" s="72">
        <v>0</v>
      </c>
      <c r="G32" s="80"/>
      <c r="H32" s="99"/>
      <c r="I32" s="100"/>
    </row>
    <row r="33" spans="1:9" ht="38.25" customHeight="1">
      <c r="A33" s="66"/>
      <c r="B33" s="68" t="s">
        <v>34</v>
      </c>
      <c r="C33" s="80" t="s">
        <v>36</v>
      </c>
      <c r="D33" s="68" t="s">
        <v>167</v>
      </c>
      <c r="E33" s="71">
        <v>0</v>
      </c>
      <c r="F33" s="72">
        <v>0</v>
      </c>
      <c r="G33" s="80"/>
      <c r="H33" s="99"/>
      <c r="I33" s="100"/>
    </row>
    <row r="34" spans="1:9" ht="48" customHeight="1">
      <c r="A34" s="66"/>
      <c r="B34" s="68" t="s">
        <v>196</v>
      </c>
      <c r="C34" s="80" t="s">
        <v>197</v>
      </c>
      <c r="D34" s="68" t="s">
        <v>167</v>
      </c>
      <c r="E34" s="71">
        <v>0</v>
      </c>
      <c r="F34" s="72">
        <v>0</v>
      </c>
      <c r="G34" s="80"/>
      <c r="H34" s="99"/>
      <c r="I34" s="100"/>
    </row>
    <row r="35" spans="1:9" ht="54.75" customHeight="1">
      <c r="A35" s="66"/>
      <c r="B35" s="68" t="s">
        <v>198</v>
      </c>
      <c r="C35" s="80" t="s">
        <v>199</v>
      </c>
      <c r="D35" s="68" t="s">
        <v>167</v>
      </c>
      <c r="E35" s="71">
        <v>0</v>
      </c>
      <c r="F35" s="72">
        <v>0</v>
      </c>
      <c r="G35" s="80"/>
      <c r="H35" s="99"/>
      <c r="I35" s="100"/>
    </row>
    <row r="36" spans="1:9" ht="47.25" customHeight="1">
      <c r="A36" s="66"/>
      <c r="B36" s="68" t="s">
        <v>98</v>
      </c>
      <c r="C36" s="80" t="s">
        <v>200</v>
      </c>
      <c r="D36" s="68" t="s">
        <v>167</v>
      </c>
      <c r="E36" s="71">
        <v>0</v>
      </c>
      <c r="F36" s="72">
        <v>0</v>
      </c>
      <c r="G36" s="80"/>
      <c r="H36" s="99"/>
      <c r="I36" s="100"/>
    </row>
    <row r="37" spans="1:9" ht="18" customHeight="1"/>
    <row r="38" spans="1:9" ht="18" customHeight="1"/>
    <row r="39" spans="1:9" ht="18" hidden="1" customHeight="1" outlineLevel="1">
      <c r="A39" t="s">
        <v>201</v>
      </c>
    </row>
    <row r="40" spans="1:9" ht="18" hidden="1" customHeight="1" outlineLevel="1"/>
    <row r="41" spans="1:9" ht="18" hidden="1" customHeight="1" outlineLevel="1">
      <c r="A41" s="98" t="s">
        <v>202</v>
      </c>
      <c r="B41" s="98"/>
      <c r="C41" s="98"/>
      <c r="D41" s="98"/>
      <c r="E41" s="98"/>
      <c r="F41" s="98"/>
      <c r="G41" s="98"/>
    </row>
    <row r="42" spans="1:9" ht="18" hidden="1" customHeight="1" outlineLevel="1">
      <c r="A42" s="98" t="s">
        <v>203</v>
      </c>
      <c r="B42" s="98"/>
      <c r="C42" s="98"/>
      <c r="D42" s="98"/>
      <c r="E42" s="98"/>
      <c r="F42" s="98"/>
      <c r="G42" s="98"/>
    </row>
    <row r="43" spans="1:9" ht="18" hidden="1" customHeight="1" outlineLevel="1">
      <c r="A43" s="98" t="s">
        <v>204</v>
      </c>
      <c r="B43" s="98"/>
      <c r="C43" s="98"/>
      <c r="D43" s="98"/>
      <c r="E43" s="98"/>
      <c r="F43" s="98"/>
      <c r="G43" s="98"/>
    </row>
    <row r="44" spans="1:9" ht="18" customHeight="1" collapsed="1"/>
    <row r="45" spans="1:9" ht="18" customHeight="1">
      <c r="C45" t="s">
        <v>205</v>
      </c>
      <c r="E45" t="s">
        <v>206</v>
      </c>
    </row>
    <row r="46" spans="1:9" ht="18" customHeight="1"/>
    <row r="47" spans="1:9" ht="18" customHeight="1">
      <c r="C47" s="81" t="s">
        <v>207</v>
      </c>
    </row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mergeCells count="33">
    <mergeCell ref="H17:I17"/>
    <mergeCell ref="B7:G7"/>
    <mergeCell ref="B11:B12"/>
    <mergeCell ref="C11:C12"/>
    <mergeCell ref="D11:D12"/>
    <mergeCell ref="E11:F11"/>
    <mergeCell ref="G11:G12"/>
    <mergeCell ref="H12:I12"/>
    <mergeCell ref="H13:I13"/>
    <mergeCell ref="H14:I14"/>
    <mergeCell ref="H15:I15"/>
    <mergeCell ref="H16:I16"/>
    <mergeCell ref="H30:I30"/>
    <mergeCell ref="H18:I18"/>
    <mergeCell ref="H19:I19"/>
    <mergeCell ref="H20:I20"/>
    <mergeCell ref="H21:I21"/>
    <mergeCell ref="H22:I22"/>
    <mergeCell ref="H23:I23"/>
    <mergeCell ref="H24:I24"/>
    <mergeCell ref="H26:I26"/>
    <mergeCell ref="H27:I27"/>
    <mergeCell ref="H28:I28"/>
    <mergeCell ref="H29:I29"/>
    <mergeCell ref="A41:G41"/>
    <mergeCell ref="A42:G42"/>
    <mergeCell ref="A43:G43"/>
    <mergeCell ref="H31:I31"/>
    <mergeCell ref="H32:I32"/>
    <mergeCell ref="H33:I33"/>
    <mergeCell ref="H34:I34"/>
    <mergeCell ref="H35:I35"/>
    <mergeCell ref="H36:I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образец</vt:lpstr>
      <vt:lpstr>затр</vt:lpstr>
      <vt:lpstr>ИнфСайт</vt:lpstr>
      <vt:lpstr>образец!Область_печати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Дошакова Елена Николаевна</dc:creator>
  <cp:lastModifiedBy>econ04</cp:lastModifiedBy>
  <cp:lastPrinted>2016-06-10T07:36:28Z</cp:lastPrinted>
  <dcterms:created xsi:type="dcterms:W3CDTF">2015-02-10T07:40:06Z</dcterms:created>
  <dcterms:modified xsi:type="dcterms:W3CDTF">2016-06-10T07:40:20Z</dcterms:modified>
</cp:coreProperties>
</file>