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\\serverapp\sgks\User\Лахно Т.С\Раскрытие информации ЭЭ\УГРЦТ сайт\"/>
    </mc:Choice>
  </mc:AlternateContent>
  <xr:revisionPtr revIDLastSave="0" documentId="13_ncr:1_{4D5C14F8-EFB8-4075-A798-6D59C145AB4F}" xr6:coauthVersionLast="47" xr6:coauthVersionMax="47" xr10:uidLastSave="{00000000-0000-0000-0000-000000000000}"/>
  <bookViews>
    <workbookView xWindow="435" yWindow="60" windowWidth="14745" windowHeight="15600" tabRatio="820" firstSheet="6" activeTab="12" xr2:uid="{00000000-000D-0000-FFFF-FFFF00000000}"/>
  </bookViews>
  <sheets>
    <sheet name="2023" sheetId="42" state="hidden" r:id="rId1"/>
    <sheet name="январь" sheetId="19" r:id="rId2"/>
    <sheet name="февраль" sheetId="31" r:id="rId3"/>
    <sheet name="март" sheetId="32" r:id="rId4"/>
    <sheet name="апрель" sheetId="33" r:id="rId5"/>
    <sheet name="май" sheetId="34" r:id="rId6"/>
    <sheet name="июнь" sheetId="35" r:id="rId7"/>
    <sheet name="июль" sheetId="36" r:id="rId8"/>
    <sheet name="август" sheetId="37" r:id="rId9"/>
    <sheet name="сентябрь" sheetId="38" r:id="rId10"/>
    <sheet name="октябрь" sheetId="39" r:id="rId11"/>
    <sheet name="ноябрь" sheetId="40" r:id="rId12"/>
    <sheet name="декабрь" sheetId="41" r:id="rId13"/>
    <sheet name="ИТОГО" sheetId="43" r:id="rId14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5" i="43" l="1"/>
  <c r="I16" i="43"/>
  <c r="I17" i="43"/>
  <c r="I52" i="43" s="1"/>
  <c r="I18" i="43"/>
  <c r="I19" i="43"/>
  <c r="I20" i="43"/>
  <c r="I21" i="43"/>
  <c r="I22" i="43"/>
  <c r="I23" i="43"/>
  <c r="I24" i="43"/>
  <c r="I25" i="43"/>
  <c r="I26" i="43"/>
  <c r="I27" i="43"/>
  <c r="I28" i="43"/>
  <c r="I29" i="43"/>
  <c r="I30" i="43"/>
  <c r="I31" i="43"/>
  <c r="I32" i="43"/>
  <c r="I33" i="43"/>
  <c r="I34" i="43"/>
  <c r="I35" i="43"/>
  <c r="I36" i="43"/>
  <c r="I37" i="43"/>
  <c r="I38" i="43"/>
  <c r="I39" i="43"/>
  <c r="I40" i="43"/>
  <c r="I41" i="43"/>
  <c r="I42" i="43"/>
  <c r="I43" i="43"/>
  <c r="I44" i="43"/>
  <c r="I45" i="43"/>
  <c r="I46" i="43"/>
  <c r="I47" i="43"/>
  <c r="I48" i="43"/>
  <c r="I49" i="43"/>
  <c r="I50" i="43"/>
  <c r="I51" i="43"/>
  <c r="H16" i="43"/>
  <c r="H17" i="43"/>
  <c r="H52" i="43" s="1"/>
  <c r="H18" i="43"/>
  <c r="H19" i="43"/>
  <c r="H20" i="43"/>
  <c r="H21" i="43"/>
  <c r="H22" i="43"/>
  <c r="H23" i="43"/>
  <c r="H24" i="43"/>
  <c r="H25" i="43"/>
  <c r="H26" i="43"/>
  <c r="H27" i="43"/>
  <c r="H28" i="43"/>
  <c r="H29" i="43"/>
  <c r="H30" i="43"/>
  <c r="H31" i="43"/>
  <c r="H32" i="43"/>
  <c r="H33" i="43"/>
  <c r="H34" i="43"/>
  <c r="H35" i="43"/>
  <c r="H36" i="43"/>
  <c r="H37" i="43"/>
  <c r="H38" i="43"/>
  <c r="H39" i="43"/>
  <c r="H40" i="43"/>
  <c r="H41" i="43"/>
  <c r="H42" i="43"/>
  <c r="H43" i="43"/>
  <c r="H44" i="43"/>
  <c r="H45" i="43"/>
  <c r="H46" i="43"/>
  <c r="H47" i="43"/>
  <c r="H48" i="43"/>
  <c r="H49" i="43"/>
  <c r="H50" i="43"/>
  <c r="H51" i="43"/>
  <c r="I52" i="41"/>
  <c r="H52" i="19"/>
  <c r="J52" i="34"/>
  <c r="H16" i="41"/>
  <c r="H17" i="41"/>
  <c r="H18" i="41"/>
  <c r="H19" i="41"/>
  <c r="H20" i="41"/>
  <c r="H21" i="41"/>
  <c r="H22" i="41"/>
  <c r="H23" i="41"/>
  <c r="H24" i="41"/>
  <c r="H25" i="41"/>
  <c r="H26" i="41"/>
  <c r="H27" i="41"/>
  <c r="H28" i="41"/>
  <c r="H29" i="41"/>
  <c r="H30" i="41"/>
  <c r="H31" i="41"/>
  <c r="H32" i="41"/>
  <c r="H33" i="41"/>
  <c r="H34" i="41"/>
  <c r="H35" i="41"/>
  <c r="H36" i="41"/>
  <c r="H37" i="41"/>
  <c r="H38" i="41"/>
  <c r="H39" i="41"/>
  <c r="H40" i="41"/>
  <c r="H41" i="41"/>
  <c r="H42" i="41"/>
  <c r="H43" i="41"/>
  <c r="H44" i="41"/>
  <c r="H45" i="41"/>
  <c r="H46" i="41"/>
  <c r="H47" i="41"/>
  <c r="H48" i="41"/>
  <c r="H49" i="41"/>
  <c r="H50" i="41"/>
  <c r="H51" i="41"/>
  <c r="H15" i="41"/>
  <c r="H16" i="40" l="1"/>
  <c r="H18" i="40"/>
  <c r="H19" i="40"/>
  <c r="H20" i="40"/>
  <c r="H21" i="40"/>
  <c r="H22" i="40"/>
  <c r="H23" i="40"/>
  <c r="H24" i="40"/>
  <c r="H26" i="40"/>
  <c r="H28" i="40"/>
  <c r="H29" i="40"/>
  <c r="H30" i="40"/>
  <c r="H31" i="40"/>
  <c r="H32" i="40"/>
  <c r="H33" i="40"/>
  <c r="H35" i="40"/>
  <c r="H36" i="40"/>
  <c r="H37" i="40"/>
  <c r="H38" i="40"/>
  <c r="H39" i="40"/>
  <c r="H41" i="40"/>
  <c r="H42" i="40"/>
  <c r="H44" i="40"/>
  <c r="H46" i="40"/>
  <c r="H47" i="40"/>
  <c r="H48" i="40"/>
  <c r="H49" i="40"/>
  <c r="H50" i="40"/>
  <c r="H15" i="40"/>
  <c r="G47" i="40" l="1"/>
  <c r="G47" i="39" l="1"/>
  <c r="I30" i="39"/>
  <c r="H16" i="39"/>
  <c r="H18" i="39"/>
  <c r="H19" i="39"/>
  <c r="H20" i="39"/>
  <c r="H21" i="39"/>
  <c r="H22" i="39"/>
  <c r="H23" i="39"/>
  <c r="H24" i="39"/>
  <c r="H26" i="39"/>
  <c r="H28" i="39"/>
  <c r="H29" i="39"/>
  <c r="H30" i="39"/>
  <c r="H31" i="39"/>
  <c r="H32" i="39"/>
  <c r="H33" i="39"/>
  <c r="H35" i="39"/>
  <c r="H36" i="39"/>
  <c r="H37" i="39"/>
  <c r="H38" i="39"/>
  <c r="H39" i="39"/>
  <c r="H41" i="39"/>
  <c r="H42" i="39"/>
  <c r="H44" i="39"/>
  <c r="H46" i="39"/>
  <c r="H47" i="39"/>
  <c r="H48" i="39"/>
  <c r="H49" i="39"/>
  <c r="H50" i="39"/>
  <c r="H15" i="39"/>
  <c r="H16" i="38"/>
  <c r="H17" i="38"/>
  <c r="H18" i="38"/>
  <c r="H19" i="38"/>
  <c r="H20" i="38"/>
  <c r="H21" i="38"/>
  <c r="H22" i="38"/>
  <c r="H23" i="38"/>
  <c r="H24" i="38"/>
  <c r="H26" i="38"/>
  <c r="H28" i="38"/>
  <c r="H29" i="38"/>
  <c r="H30" i="38"/>
  <c r="H31" i="38"/>
  <c r="H32" i="38"/>
  <c r="H33" i="38"/>
  <c r="H35" i="38"/>
  <c r="H36" i="38"/>
  <c r="H37" i="38"/>
  <c r="H38" i="38"/>
  <c r="H39" i="38"/>
  <c r="H41" i="38"/>
  <c r="H42" i="38"/>
  <c r="H44" i="38"/>
  <c r="H46" i="38"/>
  <c r="H47" i="38"/>
  <c r="H48" i="38"/>
  <c r="H49" i="38"/>
  <c r="H50" i="38"/>
  <c r="H15" i="38"/>
  <c r="G52" i="38" l="1"/>
  <c r="H16" i="37" l="1"/>
  <c r="H18" i="37"/>
  <c r="H19" i="37"/>
  <c r="H20" i="37"/>
  <c r="H21" i="37"/>
  <c r="H22" i="37"/>
  <c r="H23" i="37"/>
  <c r="H24" i="37"/>
  <c r="H26" i="37"/>
  <c r="H28" i="37"/>
  <c r="H29" i="37"/>
  <c r="H30" i="37"/>
  <c r="H32" i="37"/>
  <c r="H33" i="37"/>
  <c r="H35" i="37"/>
  <c r="H36" i="37"/>
  <c r="H37" i="37"/>
  <c r="H38" i="37"/>
  <c r="H39" i="37"/>
  <c r="H41" i="37"/>
  <c r="H42" i="37"/>
  <c r="H43" i="37"/>
  <c r="H44" i="37"/>
  <c r="H46" i="37"/>
  <c r="H47" i="37"/>
  <c r="H48" i="37"/>
  <c r="H49" i="37"/>
  <c r="H50" i="37"/>
  <c r="H15" i="37"/>
  <c r="G52" i="37"/>
  <c r="G52" i="36" l="1"/>
  <c r="H51" i="36"/>
  <c r="H50" i="36"/>
  <c r="H49" i="36"/>
  <c r="H48" i="36"/>
  <c r="H47" i="36"/>
  <c r="H46" i="36"/>
  <c r="H45" i="36"/>
  <c r="H44" i="36"/>
  <c r="H43" i="36"/>
  <c r="H42" i="36"/>
  <c r="H41" i="36"/>
  <c r="H40" i="36"/>
  <c r="H39" i="36"/>
  <c r="H38" i="36"/>
  <c r="H37" i="36"/>
  <c r="H36" i="36"/>
  <c r="H35" i="36"/>
  <c r="H34" i="36"/>
  <c r="H33" i="36"/>
  <c r="H32" i="36"/>
  <c r="H31" i="36"/>
  <c r="H30" i="36"/>
  <c r="H29" i="36"/>
  <c r="H28" i="36"/>
  <c r="H27" i="36"/>
  <c r="H26" i="36"/>
  <c r="H25" i="36"/>
  <c r="H24" i="36"/>
  <c r="H23" i="36"/>
  <c r="H22" i="36"/>
  <c r="H21" i="36"/>
  <c r="H20" i="36"/>
  <c r="H19" i="36"/>
  <c r="H18" i="36"/>
  <c r="H17" i="36"/>
  <c r="H16" i="36"/>
  <c r="H15" i="36"/>
  <c r="H52" i="36" s="1"/>
  <c r="H16" i="35"/>
  <c r="H18" i="35"/>
  <c r="H19" i="35"/>
  <c r="H20" i="35"/>
  <c r="H21" i="35"/>
  <c r="H22" i="35"/>
  <c r="H23" i="35"/>
  <c r="H24" i="35"/>
  <c r="H26" i="35"/>
  <c r="H28" i="35"/>
  <c r="H29" i="35"/>
  <c r="H30" i="35"/>
  <c r="H32" i="35"/>
  <c r="H35" i="35"/>
  <c r="H36" i="35"/>
  <c r="H37" i="35"/>
  <c r="H38" i="35"/>
  <c r="H39" i="35"/>
  <c r="H41" i="35"/>
  <c r="H42" i="35"/>
  <c r="H44" i="35"/>
  <c r="H46" i="35"/>
  <c r="H47" i="35"/>
  <c r="H48" i="35"/>
  <c r="H49" i="35"/>
  <c r="H50" i="35"/>
  <c r="H15" i="35"/>
  <c r="J48" i="35"/>
  <c r="H16" i="34" l="1"/>
  <c r="H18" i="34"/>
  <c r="H19" i="34"/>
  <c r="H20" i="34"/>
  <c r="H21" i="34"/>
  <c r="H22" i="34"/>
  <c r="H23" i="34"/>
  <c r="H24" i="34"/>
  <c r="H26" i="34"/>
  <c r="H28" i="34"/>
  <c r="H29" i="34"/>
  <c r="H30" i="34"/>
  <c r="H32" i="34"/>
  <c r="H35" i="34"/>
  <c r="H36" i="34"/>
  <c r="H37" i="34"/>
  <c r="H38" i="34"/>
  <c r="H39" i="34"/>
  <c r="H41" i="34"/>
  <c r="H42" i="34"/>
  <c r="H43" i="34"/>
  <c r="H44" i="34"/>
  <c r="H46" i="34"/>
  <c r="H47" i="34"/>
  <c r="H48" i="34"/>
  <c r="H49" i="34"/>
  <c r="H50" i="34"/>
  <c r="H15" i="34"/>
  <c r="I30" i="34"/>
  <c r="H52" i="34" l="1"/>
  <c r="H16" i="33"/>
  <c r="H18" i="33"/>
  <c r="H19" i="33"/>
  <c r="H20" i="33"/>
  <c r="H21" i="33"/>
  <c r="H22" i="33"/>
  <c r="H23" i="33"/>
  <c r="H24" i="33"/>
  <c r="H26" i="33"/>
  <c r="H28" i="33"/>
  <c r="H29" i="33"/>
  <c r="H30" i="33"/>
  <c r="H32" i="33"/>
  <c r="H35" i="33"/>
  <c r="H36" i="33"/>
  <c r="H37" i="33"/>
  <c r="H38" i="33"/>
  <c r="H39" i="33"/>
  <c r="H41" i="33"/>
  <c r="H42" i="33"/>
  <c r="H43" i="33"/>
  <c r="H44" i="33"/>
  <c r="H46" i="33"/>
  <c r="H47" i="33"/>
  <c r="H48" i="33"/>
  <c r="H49" i="33"/>
  <c r="H50" i="33"/>
  <c r="H15" i="33"/>
  <c r="G47" i="33" l="1"/>
  <c r="H16" i="32"/>
  <c r="H18" i="32"/>
  <c r="H19" i="32"/>
  <c r="H20" i="32"/>
  <c r="H21" i="32"/>
  <c r="H22" i="32"/>
  <c r="H23" i="32"/>
  <c r="H24" i="32"/>
  <c r="H26" i="32"/>
  <c r="H27" i="32"/>
  <c r="H28" i="32"/>
  <c r="H29" i="32"/>
  <c r="H30" i="32"/>
  <c r="H32" i="32"/>
  <c r="H35" i="32"/>
  <c r="H36" i="32"/>
  <c r="H37" i="32"/>
  <c r="H38" i="32"/>
  <c r="H39" i="32"/>
  <c r="H41" i="32"/>
  <c r="H42" i="32"/>
  <c r="H43" i="32"/>
  <c r="H44" i="32"/>
  <c r="H46" i="32"/>
  <c r="H47" i="32"/>
  <c r="H48" i="32"/>
  <c r="H49" i="32"/>
  <c r="H50" i="32"/>
  <c r="H15" i="32"/>
  <c r="G52" i="32" l="1"/>
  <c r="H16" i="31"/>
  <c r="H18" i="31"/>
  <c r="H19" i="31"/>
  <c r="H20" i="31"/>
  <c r="H21" i="31"/>
  <c r="H22" i="31"/>
  <c r="H23" i="31"/>
  <c r="H24" i="31"/>
  <c r="H26" i="31"/>
  <c r="H27" i="31"/>
  <c r="H28" i="31"/>
  <c r="H29" i="31"/>
  <c r="H30" i="31"/>
  <c r="H32" i="31"/>
  <c r="H35" i="31"/>
  <c r="H36" i="31"/>
  <c r="H37" i="31"/>
  <c r="H38" i="31"/>
  <c r="H39" i="31"/>
  <c r="H41" i="31"/>
  <c r="H42" i="31"/>
  <c r="H44" i="31"/>
  <c r="H46" i="31"/>
  <c r="H47" i="31"/>
  <c r="H48" i="31"/>
  <c r="H49" i="31"/>
  <c r="H50" i="31"/>
  <c r="H15" i="31"/>
  <c r="G47" i="19"/>
  <c r="H16" i="19" l="1"/>
  <c r="H17" i="19"/>
  <c r="H18" i="19"/>
  <c r="H19" i="19"/>
  <c r="H20" i="19"/>
  <c r="H21" i="19"/>
  <c r="H22" i="19"/>
  <c r="H23" i="19"/>
  <c r="H24" i="19"/>
  <c r="H26" i="19"/>
  <c r="H27" i="19"/>
  <c r="H28" i="19"/>
  <c r="H29" i="19"/>
  <c r="H30" i="19"/>
  <c r="H32" i="19"/>
  <c r="H35" i="19"/>
  <c r="H36" i="19"/>
  <c r="H37" i="19"/>
  <c r="H38" i="19"/>
  <c r="H39" i="19"/>
  <c r="H40" i="19"/>
  <c r="H41" i="19"/>
  <c r="H42" i="19"/>
  <c r="H43" i="19"/>
  <c r="H44" i="19"/>
  <c r="H45" i="19"/>
  <c r="H46" i="19"/>
  <c r="H47" i="19"/>
  <c r="H48" i="19"/>
  <c r="H49" i="19"/>
  <c r="H50" i="19"/>
  <c r="H51" i="19"/>
  <c r="H15" i="19"/>
  <c r="G16" i="43" l="1"/>
  <c r="G17" i="43"/>
  <c r="G18" i="43"/>
  <c r="G19" i="43"/>
  <c r="G20" i="43"/>
  <c r="G21" i="43"/>
  <c r="G22" i="43"/>
  <c r="G23" i="43"/>
  <c r="G24" i="43"/>
  <c r="G25" i="43"/>
  <c r="G26" i="43"/>
  <c r="G27" i="43"/>
  <c r="G28" i="43"/>
  <c r="G29" i="43"/>
  <c r="G30" i="43"/>
  <c r="G31" i="43"/>
  <c r="G32" i="43"/>
  <c r="G33" i="43"/>
  <c r="G34" i="43"/>
  <c r="G35" i="43"/>
  <c r="G36" i="43"/>
  <c r="G37" i="43"/>
  <c r="G38" i="43"/>
  <c r="G39" i="43"/>
  <c r="G40" i="43"/>
  <c r="G41" i="43"/>
  <c r="G42" i="43"/>
  <c r="G43" i="43"/>
  <c r="G44" i="43"/>
  <c r="G45" i="43"/>
  <c r="G46" i="43"/>
  <c r="G47" i="43"/>
  <c r="G48" i="43"/>
  <c r="G49" i="43"/>
  <c r="G50" i="43"/>
  <c r="G51" i="43"/>
  <c r="H15" i="43"/>
  <c r="G15" i="43"/>
  <c r="J39" i="43" l="1"/>
  <c r="J35" i="43"/>
  <c r="J23" i="43"/>
  <c r="J27" i="43"/>
  <c r="J51" i="43"/>
  <c r="J41" i="43"/>
  <c r="J29" i="43"/>
  <c r="J17" i="43"/>
  <c r="J48" i="43"/>
  <c r="J44" i="43"/>
  <c r="J40" i="43"/>
  <c r="J36" i="43"/>
  <c r="J32" i="43"/>
  <c r="J28" i="43"/>
  <c r="J24" i="43"/>
  <c r="J20" i="43"/>
  <c r="J16" i="43"/>
  <c r="J15" i="43"/>
  <c r="J47" i="43"/>
  <c r="J43" i="43"/>
  <c r="J31" i="43"/>
  <c r="J19" i="43"/>
  <c r="J50" i="43"/>
  <c r="J46" i="43"/>
  <c r="J42" i="43"/>
  <c r="J38" i="43"/>
  <c r="J34" i="43"/>
  <c r="J30" i="43"/>
  <c r="J26" i="43"/>
  <c r="J22" i="43"/>
  <c r="J18" i="43"/>
  <c r="J49" i="43"/>
  <c r="J45" i="43"/>
  <c r="J37" i="43"/>
  <c r="J33" i="43"/>
  <c r="J25" i="43"/>
  <c r="J21" i="43"/>
  <c r="G52" i="43"/>
  <c r="J52" i="43" l="1"/>
  <c r="G52" i="34"/>
  <c r="G52" i="33" l="1"/>
  <c r="G52" i="19" l="1"/>
  <c r="G52" i="40"/>
  <c r="H52" i="37" l="1"/>
  <c r="H48" i="42" l="1"/>
  <c r="H39" i="42"/>
  <c r="H37" i="42"/>
  <c r="H23" i="42"/>
  <c r="I38" i="42"/>
  <c r="H46" i="42"/>
  <c r="H36" i="42"/>
  <c r="H26" i="42"/>
  <c r="H52" i="41"/>
  <c r="G16" i="42"/>
  <c r="H16" i="42"/>
  <c r="I16" i="42"/>
  <c r="G17" i="42"/>
  <c r="H17" i="42"/>
  <c r="I17" i="42"/>
  <c r="G18" i="42"/>
  <c r="H18" i="42"/>
  <c r="I18" i="42"/>
  <c r="G19" i="42"/>
  <c r="H19" i="42"/>
  <c r="I19" i="42"/>
  <c r="G20" i="42"/>
  <c r="I20" i="42"/>
  <c r="G21" i="42"/>
  <c r="H21" i="42"/>
  <c r="I21" i="42"/>
  <c r="G22" i="42"/>
  <c r="H22" i="42"/>
  <c r="I22" i="42"/>
  <c r="G23" i="42"/>
  <c r="I23" i="42"/>
  <c r="G24" i="42"/>
  <c r="H24" i="42"/>
  <c r="I24" i="42"/>
  <c r="G25" i="42"/>
  <c r="H25" i="42"/>
  <c r="I25" i="42"/>
  <c r="G26" i="42"/>
  <c r="I26" i="42"/>
  <c r="G27" i="42"/>
  <c r="H27" i="42"/>
  <c r="I27" i="42"/>
  <c r="G28" i="42"/>
  <c r="H28" i="42"/>
  <c r="I28" i="42"/>
  <c r="G29" i="42"/>
  <c r="H29" i="42"/>
  <c r="I29" i="42"/>
  <c r="G30" i="42"/>
  <c r="H30" i="42"/>
  <c r="I30" i="42"/>
  <c r="G31" i="42"/>
  <c r="H31" i="42"/>
  <c r="I31" i="42"/>
  <c r="G32" i="42"/>
  <c r="H32" i="42"/>
  <c r="I32" i="42"/>
  <c r="G33" i="42"/>
  <c r="H33" i="42"/>
  <c r="I33" i="42"/>
  <c r="G34" i="42"/>
  <c r="H34" i="42"/>
  <c r="I34" i="42"/>
  <c r="G35" i="42"/>
  <c r="H35" i="42"/>
  <c r="I35" i="42"/>
  <c r="G36" i="42"/>
  <c r="I36" i="42"/>
  <c r="G37" i="42"/>
  <c r="I37" i="42"/>
  <c r="G38" i="42"/>
  <c r="H38" i="42"/>
  <c r="G39" i="42"/>
  <c r="I39" i="42"/>
  <c r="G40" i="42"/>
  <c r="H40" i="42"/>
  <c r="I40" i="42"/>
  <c r="G41" i="42"/>
  <c r="H41" i="42"/>
  <c r="I41" i="42"/>
  <c r="G42" i="42"/>
  <c r="H42" i="42"/>
  <c r="I42" i="42"/>
  <c r="G43" i="42"/>
  <c r="H43" i="42"/>
  <c r="I43" i="42"/>
  <c r="G44" i="42"/>
  <c r="I44" i="42"/>
  <c r="G45" i="42"/>
  <c r="H45" i="42"/>
  <c r="I45" i="42"/>
  <c r="G46" i="42"/>
  <c r="I46" i="42"/>
  <c r="G47" i="42"/>
  <c r="H47" i="42"/>
  <c r="I47" i="42"/>
  <c r="G48" i="42"/>
  <c r="I48" i="42"/>
  <c r="G49" i="42"/>
  <c r="H49" i="42"/>
  <c r="I49" i="42"/>
  <c r="G50" i="42"/>
  <c r="H50" i="42"/>
  <c r="I50" i="42"/>
  <c r="G51" i="42"/>
  <c r="H51" i="42"/>
  <c r="I51" i="42"/>
  <c r="H15" i="42"/>
  <c r="I15" i="42"/>
  <c r="G15" i="42"/>
  <c r="G52" i="41"/>
  <c r="I52" i="40"/>
  <c r="H52" i="40"/>
  <c r="I52" i="39"/>
  <c r="H52" i="39"/>
  <c r="G52" i="39"/>
  <c r="I52" i="38"/>
  <c r="H52" i="38"/>
  <c r="I52" i="37"/>
  <c r="I52" i="36"/>
  <c r="I52" i="35"/>
  <c r="H52" i="35"/>
  <c r="G52" i="35"/>
  <c r="I52" i="34"/>
  <c r="I52" i="33"/>
  <c r="I52" i="32"/>
  <c r="H52" i="32"/>
  <c r="I52" i="31"/>
  <c r="G52" i="31"/>
  <c r="H52" i="33"/>
  <c r="I52" i="19"/>
  <c r="H52" i="31" l="1"/>
  <c r="H20" i="42"/>
  <c r="H44" i="42"/>
  <c r="I52" i="42"/>
  <c r="G52" i="42"/>
  <c r="H52" i="42" l="1"/>
</calcChain>
</file>

<file path=xl/sharedStrings.xml><?xml version="1.0" encoding="utf-8"?>
<sst xmlns="http://schemas.openxmlformats.org/spreadsheetml/2006/main" count="1372" uniqueCount="71">
  <si>
    <t>№ п/п</t>
  </si>
  <si>
    <t>Наименование населенного пункта</t>
  </si>
  <si>
    <t>Ед. изм.</t>
  </si>
  <si>
    <t>от 21.01.2004 № 24</t>
  </si>
  <si>
    <t>Итого</t>
  </si>
  <si>
    <t>Отпущено электроэнергии за декабрь</t>
  </si>
  <si>
    <t>Отпущено электроэнергии за апрель</t>
  </si>
  <si>
    <t>Отпущено электроэнергии за март</t>
  </si>
  <si>
    <t>Отпущено электроэнергии за май</t>
  </si>
  <si>
    <t>Отпущено электроэнергии за август</t>
  </si>
  <si>
    <t>Отпущено электроэнергии за октябрь</t>
  </si>
  <si>
    <t>Отпущено электроэнергии за ноябрь</t>
  </si>
  <si>
    <t>Отпущено электроэнергии за январь</t>
  </si>
  <si>
    <t>Отпущено электроэнергии за февраль</t>
  </si>
  <si>
    <t>п. Индига</t>
  </si>
  <si>
    <t>п. Бугрино</t>
  </si>
  <si>
    <t>с. Великовисочное</t>
  </si>
  <si>
    <t>с. Коткино</t>
  </si>
  <si>
    <t>п. Каратайка</t>
  </si>
  <si>
    <t>с. Оксино</t>
  </si>
  <si>
    <t>п. Нельмин-Нос</t>
  </si>
  <si>
    <t>п. Хорей-Вер</t>
  </si>
  <si>
    <t>с. Несь</t>
  </si>
  <si>
    <t>п. Шойна</t>
  </si>
  <si>
    <t>с. Ома</t>
  </si>
  <si>
    <t>п. Амдерма</t>
  </si>
  <si>
    <t>Стандартов раскрытия информации</t>
  </si>
  <si>
    <t>субъектами оптового и розничного</t>
  </si>
  <si>
    <t>рынков электрической энергии,</t>
  </si>
  <si>
    <t>утвержденных Постановлением</t>
  </si>
  <si>
    <t>Правительства РФ</t>
  </si>
  <si>
    <t>Форма раскрытия информации гарантирующими поставщиками, энергоснабжающими и энергосбытовыми организациями о фактическом полезном отпуске электрической энергии (мощности) потребителям по тарифным группам и уровням напряжения</t>
  </si>
  <si>
    <t>ВН</t>
  </si>
  <si>
    <t>СН1</t>
  </si>
  <si>
    <t>СН2</t>
  </si>
  <si>
    <t>НН</t>
  </si>
  <si>
    <t>По тарифу для населения</t>
  </si>
  <si>
    <t>По тарифу для 
МСП, СПК</t>
  </si>
  <si>
    <t>По тарифу для прочих
 потребителей</t>
  </si>
  <si>
    <t>Приложение к пункту 45 "г", 50 "б"</t>
  </si>
  <si>
    <t>кВтч.</t>
  </si>
  <si>
    <t>д. Лабожское</t>
  </si>
  <si>
    <t>д. Пылемец</t>
  </si>
  <si>
    <t>д. Тошвиска</t>
  </si>
  <si>
    <t>д. Щелино</t>
  </si>
  <si>
    <t>п. Выучейский</t>
  </si>
  <si>
    <t>п. Варнек</t>
  </si>
  <si>
    <t>д. Андег</t>
  </si>
  <si>
    <t>д. Осколково</t>
  </si>
  <si>
    <t>д. Мгла</t>
  </si>
  <si>
    <t>д. Чижа</t>
  </si>
  <si>
    <t>д. Каменка</t>
  </si>
  <si>
    <t>п. Хонгурей</t>
  </si>
  <si>
    <t>д. Вижас</t>
  </si>
  <si>
    <t>д. Снопа</t>
  </si>
  <si>
    <t>с. Нижняя Пеша</t>
  </si>
  <si>
    <t>д. Верхняя Пеша</t>
  </si>
  <si>
    <t>д. Волоковая</t>
  </si>
  <si>
    <t>д. Белушье</t>
  </si>
  <si>
    <t>д. Волонга</t>
  </si>
  <si>
    <t>д. Кия</t>
  </si>
  <si>
    <t>д. Куя</t>
  </si>
  <si>
    <t>д. Макарово</t>
  </si>
  <si>
    <t>п. Усть-Кара</t>
  </si>
  <si>
    <t>д. Устье</t>
  </si>
  <si>
    <t>п. Харута</t>
  </si>
  <si>
    <t>х</t>
  </si>
  <si>
    <t>Отпущено электроэнергии за июнь</t>
  </si>
  <si>
    <t>Отпущено электроэнергии за июль</t>
  </si>
  <si>
    <t>Отпущено электроэнергии за сентябрь</t>
  </si>
  <si>
    <t>Отпущено электроэнергии за 2023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</si>
</sst>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0"/>
    <numFmt numFmtId="165" formatCode="0.000"/>
  </numFmts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B0F0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Arial"/>
      <family val="2"/>
    </font>
    <font>
      <sz val="9"/>
      <name val="Arial"/>
      <family val="2"/>
      <charset val="204"/>
    </font>
    <font>
      <sz val="10"/>
      <name val="Arial Cyr"/>
      <charset val="204"/>
    </font>
    <font>
      <sz val="9"/>
      <name val="Arial"/>
      <family val="2"/>
      <charset val="204"/>
    </font>
    <font>
      <sz val="9"/>
      <name val="Arial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4">
    <xf numFmtId="0" fontId="0" fillId="0" borderId="0"/>
    <xf numFmtId="0" fontId="6" fillId="0" borderId="0"/>
    <xf numFmtId="43" fontId="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</cellStyleXfs>
  <cellXfs count="60">
    <xf numFmtId="0" fontId="0" fillId="0" borderId="0" xfId="0"/>
    <xf numFmtId="0" fontId="1" fillId="0" borderId="0" xfId="0" applyFont="1"/>
    <xf numFmtId="2" fontId="2" fillId="0" borderId="0" xfId="0" applyNumberFormat="1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left"/>
    </xf>
    <xf numFmtId="3" fontId="1" fillId="0" borderId="1" xfId="0" applyNumberFormat="1" applyFont="1" applyBorder="1" applyAlignment="1">
      <alignment horizontal="center"/>
    </xf>
    <xf numFmtId="1" fontId="1" fillId="0" borderId="0" xfId="0" applyNumberFormat="1" applyFont="1"/>
    <xf numFmtId="3" fontId="1" fillId="0" borderId="0" xfId="0" applyNumberFormat="1" applyFont="1"/>
    <xf numFmtId="0" fontId="1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3" fontId="2" fillId="0" borderId="1" xfId="0" applyNumberFormat="1" applyFont="1" applyBorder="1" applyAlignment="1">
      <alignment horizontal="center"/>
    </xf>
    <xf numFmtId="1" fontId="3" fillId="0" borderId="0" xfId="0" applyNumberFormat="1" applyFont="1"/>
    <xf numFmtId="0" fontId="4" fillId="0" borderId="0" xfId="0" applyFont="1"/>
    <xf numFmtId="3" fontId="2" fillId="0" borderId="0" xfId="0" applyNumberFormat="1" applyFont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6" xfId="1" applyFont="1" applyBorder="1" applyAlignment="1">
      <alignment vertical="top" wrapText="1" indent="1"/>
    </xf>
    <xf numFmtId="164" fontId="7" fillId="0" borderId="6" xfId="1" applyNumberFormat="1" applyFont="1" applyBorder="1" applyAlignment="1">
      <alignment horizontal="right" vertical="top" wrapText="1"/>
    </xf>
    <xf numFmtId="165" fontId="7" fillId="0" borderId="6" xfId="1" applyNumberFormat="1" applyFont="1" applyBorder="1" applyAlignment="1">
      <alignment horizontal="right" vertical="top" wrapText="1"/>
    </xf>
    <xf numFmtId="43" fontId="3" fillId="0" borderId="0" xfId="2" applyFont="1"/>
    <xf numFmtId="164" fontId="7" fillId="0" borderId="6" xfId="4" applyNumberFormat="1" applyFont="1" applyBorder="1" applyAlignment="1">
      <alignment horizontal="right" vertical="top" wrapText="1"/>
    </xf>
    <xf numFmtId="165" fontId="7" fillId="0" borderId="6" xfId="4" applyNumberFormat="1" applyFont="1" applyBorder="1" applyAlignment="1">
      <alignment horizontal="right" vertical="top" wrapText="1"/>
    </xf>
    <xf numFmtId="164" fontId="7" fillId="0" borderId="6" xfId="5" applyNumberFormat="1" applyFont="1" applyBorder="1" applyAlignment="1">
      <alignment horizontal="right" vertical="top" wrapText="1"/>
    </xf>
    <xf numFmtId="165" fontId="7" fillId="0" borderId="6" xfId="5" applyNumberFormat="1" applyFont="1" applyBorder="1" applyAlignment="1">
      <alignment horizontal="right" vertical="top" wrapText="1"/>
    </xf>
    <xf numFmtId="3" fontId="0" fillId="0" borderId="0" xfId="0" applyNumberFormat="1"/>
    <xf numFmtId="164" fontId="1" fillId="0" borderId="0" xfId="0" applyNumberFormat="1" applyFont="1"/>
    <xf numFmtId="164" fontId="9" fillId="0" borderId="6" xfId="7" applyNumberFormat="1" applyFont="1" applyBorder="1" applyAlignment="1">
      <alignment horizontal="right" vertical="top" wrapText="1"/>
    </xf>
    <xf numFmtId="165" fontId="9" fillId="0" borderId="6" xfId="7" applyNumberFormat="1" applyFont="1" applyBorder="1" applyAlignment="1">
      <alignment horizontal="right" vertical="top" wrapText="1"/>
    </xf>
    <xf numFmtId="164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164" fontId="9" fillId="0" borderId="6" xfId="8" applyNumberFormat="1" applyFont="1" applyBorder="1" applyAlignment="1">
      <alignment horizontal="right" vertical="top" wrapText="1"/>
    </xf>
    <xf numFmtId="165" fontId="9" fillId="0" borderId="6" xfId="8" applyNumberFormat="1" applyFont="1" applyBorder="1" applyAlignment="1">
      <alignment horizontal="right" vertical="top" wrapText="1"/>
    </xf>
    <xf numFmtId="164" fontId="7" fillId="0" borderId="6" xfId="9" applyNumberFormat="1" applyFont="1" applyBorder="1" applyAlignment="1">
      <alignment horizontal="right" vertical="top" wrapText="1"/>
    </xf>
    <xf numFmtId="165" fontId="7" fillId="0" borderId="6" xfId="9" applyNumberFormat="1" applyFont="1" applyBorder="1" applyAlignment="1">
      <alignment horizontal="right" vertical="top" wrapText="1"/>
    </xf>
    <xf numFmtId="164" fontId="7" fillId="0" borderId="6" xfId="11" applyNumberFormat="1" applyFont="1" applyBorder="1" applyAlignment="1">
      <alignment horizontal="right" vertical="top" wrapText="1"/>
    </xf>
    <xf numFmtId="165" fontId="7" fillId="0" borderId="6" xfId="11" applyNumberFormat="1" applyFont="1" applyBorder="1" applyAlignment="1">
      <alignment horizontal="right" vertical="top" wrapText="1"/>
    </xf>
    <xf numFmtId="0" fontId="2" fillId="0" borderId="1" xfId="0" applyFont="1" applyBorder="1" applyAlignment="1">
      <alignment horizontal="center"/>
    </xf>
    <xf numFmtId="0" fontId="1" fillId="0" borderId="0" xfId="0" applyFont="1" applyAlignment="1">
      <alignment horizontal="left"/>
    </xf>
    <xf numFmtId="2" fontId="2" fillId="0" borderId="0" xfId="0" applyNumberFormat="1" applyFont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10" fillId="0" borderId="6" xfId="12" applyNumberFormat="1" applyFont="1" applyBorder="1" applyAlignment="1">
      <alignment horizontal="right" vertical="top" wrapText="1"/>
    </xf>
    <xf numFmtId="165" fontId="10" fillId="0" borderId="6" xfId="12" applyNumberFormat="1" applyFont="1" applyBorder="1" applyAlignment="1">
      <alignment horizontal="right" vertical="top" wrapText="1"/>
    </xf>
    <xf numFmtId="164" fontId="10" fillId="0" borderId="6" xfId="4" applyNumberFormat="1" applyFont="1" applyBorder="1" applyAlignment="1">
      <alignment horizontal="right" vertical="top" wrapText="1"/>
    </xf>
    <xf numFmtId="165" fontId="10" fillId="0" borderId="6" xfId="4" applyNumberFormat="1" applyFont="1" applyBorder="1" applyAlignment="1">
      <alignment horizontal="right" vertical="top" wrapText="1"/>
    </xf>
    <xf numFmtId="164" fontId="10" fillId="0" borderId="6" xfId="3" applyNumberFormat="1" applyFont="1" applyBorder="1" applyAlignment="1">
      <alignment horizontal="right" vertical="top" wrapText="1"/>
    </xf>
    <xf numFmtId="165" fontId="10" fillId="0" borderId="6" xfId="3" applyNumberFormat="1" applyFont="1" applyBorder="1" applyAlignment="1">
      <alignment horizontal="right" vertical="top" wrapText="1"/>
    </xf>
    <xf numFmtId="164" fontId="10" fillId="0" borderId="6" xfId="6" applyNumberFormat="1" applyFont="1" applyBorder="1" applyAlignment="1">
      <alignment horizontal="right" vertical="top" wrapText="1"/>
    </xf>
    <xf numFmtId="165" fontId="10" fillId="0" borderId="6" xfId="6" applyNumberFormat="1" applyFont="1" applyBorder="1" applyAlignment="1">
      <alignment horizontal="right" vertical="top" wrapText="1"/>
    </xf>
    <xf numFmtId="164" fontId="10" fillId="0" borderId="6" xfId="13" applyNumberFormat="1" applyFont="1" applyBorder="1" applyAlignment="1">
      <alignment horizontal="right" vertical="top" wrapText="1"/>
    </xf>
    <xf numFmtId="165" fontId="10" fillId="0" borderId="6" xfId="13" applyNumberFormat="1" applyFont="1" applyBorder="1" applyAlignment="1">
      <alignment horizontal="right" vertical="top" wrapText="1"/>
    </xf>
    <xf numFmtId="164" fontId="10" fillId="0" borderId="6" xfId="1" applyNumberFormat="1" applyFont="1" applyBorder="1" applyAlignment="1">
      <alignment horizontal="right" vertical="top" wrapText="1"/>
    </xf>
    <xf numFmtId="165" fontId="10" fillId="0" borderId="6" xfId="1" applyNumberFormat="1" applyFont="1" applyBorder="1" applyAlignment="1">
      <alignment horizontal="right" vertical="top" wrapText="1"/>
    </xf>
    <xf numFmtId="164" fontId="10" fillId="0" borderId="6" xfId="10" applyNumberFormat="1" applyFont="1" applyBorder="1" applyAlignment="1">
      <alignment horizontal="right" vertical="top" wrapText="1"/>
    </xf>
    <xf numFmtId="165" fontId="10" fillId="0" borderId="6" xfId="10" applyNumberFormat="1" applyFont="1" applyBorder="1" applyAlignment="1">
      <alignment horizontal="right" vertical="top" wrapText="1"/>
    </xf>
  </cellXfs>
  <cellStyles count="14">
    <cellStyle name="Обычный" xfId="0" builtinId="0"/>
    <cellStyle name="Обычный_август" xfId="8" xr:uid="{4E50D594-F8F0-4B7E-BE4E-7C04713F2034}"/>
    <cellStyle name="Обычный_апрель" xfId="6" xr:uid="{9D82CB97-86CE-4DA1-8105-D63F705FB92E}"/>
    <cellStyle name="Обычный_декабрь" xfId="12" xr:uid="{C7D9D8BA-F16D-46B2-975C-02025A9AE5F6}"/>
    <cellStyle name="Обычный_июль" xfId="1" xr:uid="{DDFD5148-0729-4169-83AA-382E940DEC79}"/>
    <cellStyle name="Обычный_июнь" xfId="7" xr:uid="{19A15039-F0F2-4C18-AE0D-5A6DB9AED0C1}"/>
    <cellStyle name="Обычный_май" xfId="13" xr:uid="{074BB9C4-E600-415F-912B-311DCA7C69A2}"/>
    <cellStyle name="Обычный_март" xfId="5" xr:uid="{A3CD6C1D-E95B-4A24-800E-0EB4B9F4823B}"/>
    <cellStyle name="Обычный_ноябрь" xfId="11" xr:uid="{3ECAF13B-37D4-4C9F-A3A8-E806F0462893}"/>
    <cellStyle name="Обычный_октябрь" xfId="10" xr:uid="{3BDCCAEF-DBC9-4C34-ACB2-164090A1BDD0}"/>
    <cellStyle name="Обычный_сентябрь" xfId="9" xr:uid="{68A23DB1-944A-4071-8E9F-889099FFFB22}"/>
    <cellStyle name="Обычный_февраль" xfId="3" xr:uid="{C35C2E2F-9811-45C1-BAB1-71A8D77FE580}"/>
    <cellStyle name="Обычный_январь" xfId="4" xr:uid="{85697E13-C6CC-4AC7-A5D6-07012349F00A}"/>
    <cellStyle name="Финансовый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58"/>
  <sheetViews>
    <sheetView topLeftCell="A19" zoomScale="90" zoomScaleNormal="90" workbookViewId="0">
      <selection activeCell="G52" sqref="G52:I52"/>
    </sheetView>
  </sheetViews>
  <sheetFormatPr defaultRowHeight="12.75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9" width="18.7109375" style="1" customWidth="1"/>
    <col min="10" max="10" width="9.140625" style="8" customWidth="1"/>
    <col min="11" max="16384" width="9.140625" style="1"/>
  </cols>
  <sheetData>
    <row r="1" spans="1:13" x14ac:dyDescent="0.2">
      <c r="H1" s="37" t="s">
        <v>39</v>
      </c>
      <c r="I1" s="37"/>
    </row>
    <row r="2" spans="1:13" x14ac:dyDescent="0.2">
      <c r="H2" s="37" t="s">
        <v>26</v>
      </c>
      <c r="I2" s="37"/>
    </row>
    <row r="3" spans="1:13" x14ac:dyDescent="0.2">
      <c r="H3" s="37" t="s">
        <v>27</v>
      </c>
      <c r="I3" s="37"/>
    </row>
    <row r="4" spans="1:13" x14ac:dyDescent="0.2">
      <c r="H4" s="37" t="s">
        <v>28</v>
      </c>
      <c r="I4" s="37"/>
    </row>
    <row r="5" spans="1:13" x14ac:dyDescent="0.2">
      <c r="H5" s="37" t="s">
        <v>29</v>
      </c>
      <c r="I5" s="37"/>
    </row>
    <row r="6" spans="1:13" x14ac:dyDescent="0.2">
      <c r="H6" s="37" t="s">
        <v>30</v>
      </c>
      <c r="I6" s="37"/>
    </row>
    <row r="7" spans="1:13" x14ac:dyDescent="0.2">
      <c r="H7" s="37" t="s">
        <v>3</v>
      </c>
      <c r="I7" s="37"/>
    </row>
    <row r="9" spans="1:13" ht="12.75" customHeight="1" x14ac:dyDescent="0.2">
      <c r="A9" s="38" t="s">
        <v>31</v>
      </c>
      <c r="B9" s="38"/>
      <c r="C9" s="38"/>
      <c r="D9" s="38"/>
      <c r="E9" s="38"/>
      <c r="F9" s="38"/>
      <c r="G9" s="38"/>
      <c r="H9" s="38"/>
      <c r="I9" s="38"/>
      <c r="J9" s="14"/>
    </row>
    <row r="10" spans="1:13" ht="30.75" customHeight="1" x14ac:dyDescent="0.2">
      <c r="A10" s="38"/>
      <c r="B10" s="38"/>
      <c r="C10" s="38"/>
      <c r="D10" s="38"/>
      <c r="E10" s="38"/>
      <c r="F10" s="38"/>
      <c r="G10" s="38"/>
      <c r="H10" s="38"/>
      <c r="I10" s="38"/>
      <c r="J10" s="14"/>
    </row>
    <row r="12" spans="1:13" x14ac:dyDescent="0.2">
      <c r="A12" s="39" t="s">
        <v>0</v>
      </c>
      <c r="B12" s="42" t="s">
        <v>1</v>
      </c>
      <c r="C12" s="43" t="s">
        <v>2</v>
      </c>
      <c r="D12" s="42" t="s">
        <v>70</v>
      </c>
      <c r="E12" s="42"/>
      <c r="F12" s="42"/>
      <c r="G12" s="42"/>
      <c r="H12" s="42"/>
      <c r="I12" s="42"/>
    </row>
    <row r="13" spans="1:13" x14ac:dyDescent="0.2">
      <c r="A13" s="40"/>
      <c r="B13" s="42"/>
      <c r="C13" s="44"/>
      <c r="D13" s="3" t="s">
        <v>32</v>
      </c>
      <c r="E13" s="3" t="s">
        <v>33</v>
      </c>
      <c r="F13" s="3" t="s">
        <v>34</v>
      </c>
      <c r="G13" s="42" t="s">
        <v>35</v>
      </c>
      <c r="H13" s="42"/>
      <c r="I13" s="42"/>
    </row>
    <row r="14" spans="1:13" ht="28.5" customHeight="1" x14ac:dyDescent="0.2">
      <c r="A14" s="41"/>
      <c r="B14" s="42"/>
      <c r="C14" s="45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>
        <f>январь!G15+февраль!G15+март!G15+апрель!G15+май!G15+июнь!G15+июль!G15+август!G15+сентябрь!G15+октябрь!G15+ноябрь!G15+декабрь!G15</f>
        <v>227559</v>
      </c>
      <c r="H15" s="6">
        <f>январь!H15+февраль!H15+март!H15+апрель!H15+май!H15+июнь!H15+июль!H15+август!H15+сентябрь!H15+октябрь!H15+ноябрь!H15+декабрь!H15</f>
        <v>59587</v>
      </c>
      <c r="I15" s="6">
        <f>январь!I15+февраль!I15+март!I15+апрель!I15+май!I15+июнь!I15+июль!I15+август!I15+сентябрь!I15+октябрь!I15+ноябрь!I15+декабрь!I15</f>
        <v>475990</v>
      </c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>
        <f>январь!G16+февраль!G16+март!G16+апрель!G16+май!G16+июнь!G16+июль!G16+август!G16+сентябрь!G16+октябрь!G16+ноябрь!G16+декабрь!G16</f>
        <v>171569</v>
      </c>
      <c r="H16" s="6">
        <f>январь!H16+февраль!H16+март!H16+апрель!H16+май!H16+июнь!H16+июль!H16+август!H16+сентябрь!H16+октябрь!H16+ноябрь!H16+декабрь!H16</f>
        <v>32801</v>
      </c>
      <c r="I16" s="6">
        <f>январь!I16+февраль!I16+март!I16+апрель!I16+май!I16+июнь!I16+июль!I16+август!I16+сентябрь!I16+октябрь!I16+ноябрь!I16+декабрь!I16</f>
        <v>78914</v>
      </c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>
        <f>январь!G17+февраль!G17+март!G17+апрель!G17+май!G17+июнь!G17+июль!G17+август!G17+сентябрь!G17+октябрь!G17+ноябрь!G17+декабрь!G17</f>
        <v>27434</v>
      </c>
      <c r="H17" s="6">
        <f>январь!H17+февраль!H17+март!H17+апрель!H17+май!H17+июнь!H17+июль!H17+август!H17+сентябрь!H18+октябрь!H17+ноябрь!H18+декабрь!H17</f>
        <v>17786</v>
      </c>
      <c r="I17" s="6">
        <f>январь!I17+февраль!I17+март!I17+апрель!I17+май!I17+июнь!I17+июль!I17+август!I17+сентябрь!I17+октябрь!I17+ноябрь!I17+декабрь!I17</f>
        <v>4178</v>
      </c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>
        <f>январь!G18+февраль!G18+март!G18+апрель!G18+май!G18+июнь!G18+июль!G18+август!G18+сентябрь!G18+октябрь!G18+ноябрь!G18+декабрь!G18</f>
        <v>540430</v>
      </c>
      <c r="H18" s="6">
        <f>январь!H18+февраль!H18+март!H18+апрель!H18+май!H18+июнь!H18+июль!H18+август!H18+сентябрь!H19+октябрь!H18+ноябрь!H19+декабрь!H18</f>
        <v>84603</v>
      </c>
      <c r="I18" s="6">
        <f>январь!I18+февраль!I18+март!I18+апрель!I18+май!I18+июнь!I18+июль!I18+август!I18+сентябрь!I18+октябрь!I18+ноябрь!I18+декабрь!I18</f>
        <v>92252</v>
      </c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>
        <f>январь!G19+февраль!G19+март!G19+апрель!G19+май!G19+июнь!G19+июль!G19+август!G19+сентябрь!G19+октябрь!G19+ноябрь!G19+декабрь!G19</f>
        <v>80123</v>
      </c>
      <c r="H19" s="6">
        <f>январь!H19+февраль!H19+март!H19+апрель!H19+май!H19+июнь!H19+июль!H19+август!H19+сентябрь!H20+октябрь!H19+ноябрь!H20+декабрь!H19</f>
        <v>29529</v>
      </c>
      <c r="I19" s="6">
        <f>январь!I19+февраль!I19+март!I19+апрель!I19+май!I19+июнь!I19+июль!I19+август!I19+сентябрь!I19+октябрь!I19+ноябрь!I19+декабрь!I19</f>
        <v>32131</v>
      </c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>
        <f>январь!G20+февраль!G20+март!G20+апрель!G20+май!G20+июнь!G20+июль!G20+август!G20+сентябрь!G20+октябрь!G20+ноябрь!G20+декабрь!G20</f>
        <v>506809</v>
      </c>
      <c r="H20" s="6" t="e">
        <f>январь!H20+февраль!H20+март!H20+апрель!H20+май!H20+июнь!H20+июль!H20+август!H20+сентябрь!#REF!+октябрь!H20+ноябрь!H21+декабрь!H20</f>
        <v>#REF!</v>
      </c>
      <c r="I20" s="6">
        <f>январь!I20+февраль!I20+март!I20+апрель!I20+май!I20+июнь!I20+июль!I20+август!I20+сентябрь!I20+октябрь!I20+ноябрь!I20+декабрь!I20</f>
        <v>256793</v>
      </c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>
        <f>январь!G21+февраль!G21+март!G21+апрель!G21+май!G21+июнь!G21+июль!G21+август!G21+сентябрь!G21+октябрь!G21+ноябрь!G21+декабрь!G21</f>
        <v>137109</v>
      </c>
      <c r="H21" s="6">
        <f>январь!H21+февраль!H21+март!H21+апрель!H21+май!H21+июнь!H21+июль!H21+август!H21+сентябрь!H21+октябрь!H21+ноябрь!H22+декабрь!H21</f>
        <v>94719</v>
      </c>
      <c r="I21" s="6">
        <f>январь!I21+февраль!I21+март!I21+апрель!I21+май!I21+июнь!I21+июль!I21+август!I21+сентябрь!I21+октябрь!I21+ноябрь!I21+декабрь!I21</f>
        <v>45867</v>
      </c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>
        <f>январь!G22+февраль!G22+март!G22+апрель!G22+май!G22+июнь!G22+июль!G22+август!G22+сентябрь!G22+октябрь!G22+ноябрь!G22+декабрь!G22</f>
        <v>70772</v>
      </c>
      <c r="H22" s="6">
        <f>январь!H22+февраль!H22+март!H22+апрель!H22+май!H22+июнь!H22+июль!H22+август!H22+сентябрь!H22+октябрь!H22+ноябрь!H23+декабрь!H22</f>
        <v>23180</v>
      </c>
      <c r="I22" s="6">
        <f>январь!I22+февраль!I22+март!I22+апрель!I22+май!I22+июнь!I22+июль!I22+август!I22+сентябрь!I22+октябрь!I22+ноябрь!I22+декабрь!I22</f>
        <v>30164</v>
      </c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>
        <f>январь!G23+февраль!G23+март!G23+апрель!G23+май!G23+июнь!G23+июль!G23+август!G23+сентябрь!G23+октябрь!G23+ноябрь!G23+декабрь!G23</f>
        <v>74949</v>
      </c>
      <c r="H23" s="6">
        <f>январь!H23+февраль!H23+март!H23+апрель!H23+май!H23+июнь!H23+июль!H23+август!H23+сентябрь!H23+октябрь!H23+ноябрь!H24+декабрь!H23</f>
        <v>6044</v>
      </c>
      <c r="I23" s="6">
        <f>январь!I23+февраль!I23+март!I23+апрель!I23+май!I23+июнь!I23+июль!I23+август!I23+сентябрь!I23+октябрь!I23+ноябрь!I23+декабрь!I23</f>
        <v>44206</v>
      </c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>
        <f>январь!G24+февраль!G24+март!G24+апрель!G24+май!G24+июнь!G24+июль!G24+август!G24+сентябрь!G24+октябрь!G24+ноябрь!G24+декабрь!G24</f>
        <v>37267</v>
      </c>
      <c r="H24" s="6">
        <f>январь!H24+февраль!H24+март!H24+апрель!H24+май!H24+июнь!H24+июль!H24+август!H24+сентябрь!H24+октябрь!H24+ноябрь!H26+декабрь!H24</f>
        <v>23216</v>
      </c>
      <c r="I24" s="6">
        <f>январь!I24+февраль!I24+март!I24+апрель!I24+май!I24+июнь!I24+июль!I24+август!I24+сентябрь!I24+октябрь!I24+ноябрь!I24+декабрь!I24</f>
        <v>14165</v>
      </c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>
        <f>январь!G25+февраль!G25+март!G25+апрель!G25+май!G25+июнь!G25+июль!G25+август!G25+сентябрь!G25+октябрь!G25+ноябрь!G25+декабрь!G25</f>
        <v>120175</v>
      </c>
      <c r="H25" s="6">
        <f>январь!H25+февраль!H25+март!H25+апрель!H25+май!H25+июнь!H25+июль!H25+август!H25+сентябрь!H26+октябрь!H25+ноябрь!H27+декабрь!H25</f>
        <v>9145</v>
      </c>
      <c r="I25" s="6">
        <f>январь!I25+февраль!I25+март!I25+апрель!I25+май!I25+июнь!I25+июль!I25+август!I25+сентябрь!I25+октябрь!I25+ноябрь!I25+декабрь!I25</f>
        <v>47183</v>
      </c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>
        <f>январь!G26+февраль!G26+март!G26+апрель!G26+май!G26+июнь!G26+июль!G26+август!G26+сентябрь!G26+октябрь!G26+ноябрь!G26+декабрь!G26</f>
        <v>743525</v>
      </c>
      <c r="H26" s="6">
        <f>январь!H26+февраль!H26+март!H26+апрель!H26+май!H26+июнь!H26+июль!H26+август!H26+сентябрь!H27+октябрь!H26+ноябрь!H28+декабрь!H26</f>
        <v>151014</v>
      </c>
      <c r="I26" s="6">
        <f>январь!I26+февраль!I26+март!I26+апрель!I26+май!I26+июнь!I26+июль!I26+август!I26+сентябрь!I26+октябрь!I26+ноябрь!I26+декабрь!I26</f>
        <v>202603</v>
      </c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>
        <f>январь!G27+февраль!G27+март!G27+апрель!G27+май!G27+июнь!G27+июль!G27+август!G27+сентябрь!G27+октябрь!G27+ноябрь!G27+декабрь!G27</f>
        <v>184701</v>
      </c>
      <c r="H27" s="6">
        <f>январь!H27+февраль!H27+март!H27+апрель!H27+май!H27+июнь!H27+июль!H27+август!H27+сентябрь!H28+октябрь!H27+ноябрь!H29+декабрь!H27</f>
        <v>4241</v>
      </c>
      <c r="I27" s="6">
        <f>январь!I27+февраль!I27+март!I27+апрель!I27+май!I27+июнь!I27+июль!I27+август!I27+сентябрь!I27+октябрь!I27+ноябрь!I27+декабрь!I27</f>
        <v>54127</v>
      </c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>
        <f>январь!G28+февраль!G28+март!G28+апрель!G28+май!G28+июнь!G28+июль!G28+август!G28+сентябрь!G28+октябрь!G28+ноябрь!G28+декабрь!G28</f>
        <v>732331</v>
      </c>
      <c r="H28" s="6">
        <f>январь!H28+февраль!H28+март!H28+апрель!H28+май!H28+июнь!H28+июль!H28+август!H28+сентябрь!H29+октябрь!H28+ноябрь!H30+декабрь!H28</f>
        <v>114863</v>
      </c>
      <c r="I28" s="6">
        <f>январь!I28+февраль!I28+март!I28+апрель!I28+май!I28+июнь!I28+июль!I28+август!I28+сентябрь!I28+октябрь!I28+ноябрь!I28+декабрь!I28</f>
        <v>188247</v>
      </c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>
        <f>январь!G29+февраль!G29+март!G29+апрель!G29+май!G29+июнь!G29+июль!G29+август!G29+сентябрь!G29+октябрь!G29+ноябрь!G29+декабрь!G29</f>
        <v>44292</v>
      </c>
      <c r="H29" s="6" t="e">
        <f>январь!H29+февраль!H29+март!H29+апрель!H29+май!H29+июнь!H29+июль!H29+август!H29+сентябрь!H30+октябрь!H29+ноябрь!#REF!+декабрь!H29</f>
        <v>#REF!</v>
      </c>
      <c r="I29" s="6">
        <f>январь!I29+февраль!I29+март!I29+апрель!I29+май!I29+июнь!I29+июль!I29+август!I29+сентябрь!I29+октябрь!I29+ноябрь!I29+декабрь!I29</f>
        <v>10723</v>
      </c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>
        <f>январь!G30+февраль!G30+март!G30+апрель!G30+май!G30+июнь!G30+июль!G30+август!G30+сентябрь!G30+октябрь!G30+ноябрь!G30+декабрь!G30</f>
        <v>764624</v>
      </c>
      <c r="H30" s="6" t="e">
        <f>январь!H30+февраль!H30+март!H30+апрель!H30+май!H30+июнь!H30+июль!H30+август!H30+сентябрь!#REF!+октябрь!H30+ноябрь!#REF!+декабрь!H30</f>
        <v>#REF!</v>
      </c>
      <c r="I30" s="6">
        <f>январь!I30+февраль!I30+март!I30+апрель!I30+май!I30+июнь!I30+июль!I30+август!I30+сентябрь!I30+октябрь!I30+ноябрь!I30+декабрь!I30</f>
        <v>144677</v>
      </c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>
        <f>январь!G31+февраль!G31+март!G31+апрель!G31+май!G31+июнь!G31+июль!G31+август!G31+сентябрь!G31+октябрь!G31+ноябрь!G31+декабрь!G31</f>
        <v>135950</v>
      </c>
      <c r="H31" s="6">
        <f>январь!H31+февраль!H31+март!H31+апрель!H31+май!H31+июнь!H31+июль!H31+август!H31+сентябрь!H31+октябрь!H31+ноябрь!H31+декабрь!H31</f>
        <v>272</v>
      </c>
      <c r="I31" s="6">
        <f>январь!I31+февраль!I31+март!I31+апрель!I31+май!I31+июнь!I31+июль!I31+август!I31+сентябрь!I31+октябрь!I31+ноябрь!I31+декабрь!I31</f>
        <v>10342</v>
      </c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>
        <f>январь!G32+февраль!G32+март!G32+апрель!G32+май!G32+июнь!G32+июль!G32+август!G32+сентябрь!G32+октябрь!G32+ноябрь!G32+декабрь!G32</f>
        <v>345167</v>
      </c>
      <c r="H32" s="6">
        <f>январь!H32+февраль!H32+март!H32+апрель!H32+май!H32+июнь!H32+июль!H32+август!H32+сентябрь!H32+октябрь!H32+ноябрь!H32+декабрь!H32</f>
        <v>108572</v>
      </c>
      <c r="I32" s="6">
        <f>январь!I32+февраль!I32+март!I32+апрель!I32+май!I32+июнь!I32+июль!I32+август!I32+сентябрь!I32+октябрь!I32+ноябрь!I32+декабрь!I32</f>
        <v>83500</v>
      </c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>
        <f>январь!G33+февраль!G33+март!G33+апрель!G33+май!G33+июнь!G33+июль!G33+август!G33+сентябрь!G33+октябрь!G33+ноябрь!G33+декабрь!G33</f>
        <v>106237</v>
      </c>
      <c r="H33" s="6">
        <f>январь!H33+февраль!H33+март!H33+апрель!H33+май!H33+июнь!H33+июль!H33+август!H33+сентябрь!H33+октябрь!H33+ноябрь!H33+декабрь!H33</f>
        <v>962</v>
      </c>
      <c r="I33" s="6">
        <f>январь!I33+февраль!I33+март!I33+апрель!I33+май!I33+июнь!I33+июль!I33+август!I33+сентябрь!I33+октябрь!I33+ноябрь!I33+декабрь!I33</f>
        <v>47349</v>
      </c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>
        <f>январь!G34+февраль!G34+март!G34+апрель!G34+май!G34+июнь!G34+июль!G34+август!G34+сентябрь!G34+октябрь!G34+ноябрь!G34+декабрь!G34</f>
        <v>7726</v>
      </c>
      <c r="H34" s="6">
        <f>январь!H34+февраль!H34+март!H34+апрель!H34+май!H34+июнь!H34+июль!H34+август!H34+сентябрь!H34+октябрь!H34+ноябрь!H34+декабрь!H34</f>
        <v>0</v>
      </c>
      <c r="I34" s="6">
        <f>январь!I34+февраль!I34+март!I34+апрель!I34+май!I34+июнь!I34+июль!I34+август!I34+сентябрь!I34+октябрь!I34+ноябрь!I34+декабрь!I34</f>
        <v>1197</v>
      </c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>
        <f>январь!G35+февраль!G35+март!G35+апрель!G35+май!G35+июнь!G35+июль!G35+август!G35+сентябрь!G35+октябрь!G35+ноябрь!G35+декабрь!G35</f>
        <v>722066</v>
      </c>
      <c r="H35" s="6">
        <f>январь!H35+февраль!H35+март!H35+апрель!H35+май!H35+июнь!H35+июль!H35+август!H35+сентябрь!H35+октябрь!H35+ноябрь!H35+декабрь!H35</f>
        <v>206866</v>
      </c>
      <c r="I35" s="6">
        <f>январь!I35+февраль!I35+март!I35+апрель!I35+май!I35+июнь!I35+июль!I35+август!I35+сентябрь!I35+октябрь!I35+ноябрь!I35+декабрь!I35</f>
        <v>204298</v>
      </c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>
        <f>январь!G36+февраль!G36+март!G36+апрель!G36+май!G36+июнь!G36+июль!G36+август!G36+сентябрь!G36+октябрь!G36+ноябрь!G36+декабрь!G36</f>
        <v>1084511</v>
      </c>
      <c r="H36" s="6">
        <f>январь!H36+февраль!H36+март!H36+апрель!H36+май!H36+июнь!H36+июль!H36+август!H36+сентябрь!H36+октябрь!H36+ноябрь!H36+декабрь!H36</f>
        <v>286514</v>
      </c>
      <c r="I36" s="6">
        <f>январь!I36+февраль!I36+март!I36+апрель!I36+май!I36+июнь!I36+июль!I36+август!I36+сентябрь!I36+октябрь!I36+ноябрь!I36+декабрь!I36</f>
        <v>357091</v>
      </c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>
        <f>январь!G37+февраль!G37+март!G37+апрель!G37+май!G37+июнь!G37+июль!G37+август!G37+сентябрь!G37+октябрь!G37+ноябрь!G37+декабрь!G37</f>
        <v>831850</v>
      </c>
      <c r="H37" s="6">
        <f>январь!H37+февраль!H37+март!H37+апрель!H37+май!H37+июнь!H37+июль!H37+август!H37+сентябрь!H37+октябрь!H37+ноябрь!H37+декабрь!H37</f>
        <v>238283</v>
      </c>
      <c r="I37" s="6">
        <f>январь!I37+февраль!I37+март!I37+апрель!I37+май!I37+июнь!I37+июль!I37+август!I37+сентябрь!I37+октябрь!I37+ноябрь!I37+декабрь!I37</f>
        <v>724665</v>
      </c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>
        <f>январь!G38+февраль!G38+март!G38+апрель!G38+май!G38+июнь!G38+июль!G38+август!G38+сентябрь!G38+октябрь!G38+ноябрь!G38+декабрь!G38</f>
        <v>347711</v>
      </c>
      <c r="H38" s="6">
        <f>январь!H38+февраль!H38+март!H38+апрель!H38+май!H38+июнь!H38+июль!H38+август!H38+сентябрь!H38+октябрь!H38+ноябрь!H38+декабрь!H38</f>
        <v>237431</v>
      </c>
      <c r="I38" s="6">
        <f>январь!I38+февраль!I38+март!I38+апрель!I38+май!I38+июнь!I38+июль!I38+август!I38+сентябрь!I38+октябрь!I38+ноябрь!I38+декабрь!I38</f>
        <v>177354</v>
      </c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>
        <f>январь!G39+февраль!G39+март!G39+апрель!G39+май!G39+июнь!G39+июль!G39+август!G39+сентябрь!G39+октябрь!G39+ноябрь!G39+декабрь!G39</f>
        <v>980159</v>
      </c>
      <c r="H39" s="6">
        <f>январь!H39+февраль!H39+март!H39+апрель!H39+май!H39+июнь!H39+июль!H39+август!H39+сентябрь!H39+октябрь!H39+ноябрь!H39+декабрь!H39</f>
        <v>284886</v>
      </c>
      <c r="I39" s="6">
        <f>январь!I39+февраль!I39+март!I39+апрель!I39+май!I39+июнь!I39+июль!I39+август!I39+сентябрь!I39+октябрь!I39+ноябрь!I39+декабрь!I39</f>
        <v>254240</v>
      </c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>
        <f>январь!G40+февраль!G40+март!G40+апрель!G40+май!G40+июнь!G40+июль!G40+август!G40+сентябрь!G40+октябрь!G40+ноябрь!G40+декабрь!G40</f>
        <v>30509</v>
      </c>
      <c r="H40" s="6">
        <f>январь!H40+февраль!H40+март!H40+апрель!H40+май!H40+июнь!H40+июль!H40+август!H40+сентябрь!H40+октябрь!H41+ноябрь!H40+декабрь!H40</f>
        <v>248</v>
      </c>
      <c r="I40" s="6">
        <f>январь!I40+февраль!I40+март!I40+апрель!I40+май!I40+июнь!I41+июль!I40+август!I42+сентябрь!I40+октябрь!I40+ноябрь!I40+декабрь!I40</f>
        <v>3578</v>
      </c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>
        <f>январь!G41+февраль!G41+март!G41+апрель!G41+май!G41+июнь!G41+июль!G41+август!G41+сентябрь!G41+октябрь!G41+ноябрь!G41+декабрь!G41</f>
        <v>91119</v>
      </c>
      <c r="H41" s="6">
        <f>январь!H41+февраль!H41+март!H41+апрель!H41+май!H41+июнь!H41+июль!H41+август!H41+сентябрь!H41+октябрь!H42+ноябрь!H41+декабрь!H41</f>
        <v>9655</v>
      </c>
      <c r="I41" s="6">
        <f>январь!I41+февраль!I41+март!I41+апрель!I41+май!I41+июнь!I42+июль!I41+август!I43+сентябрь!I41+октябрь!I41+ноябрь!I41+декабрь!I41</f>
        <v>28697</v>
      </c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>
        <f>январь!G42+февраль!G42+март!G42+апрель!G42+май!G42+июнь!G42+июль!G42+август!G42+сентябрь!G42+октябрь!G42+ноябрь!G42+декабрь!G42</f>
        <v>75696</v>
      </c>
      <c r="H42" s="6">
        <f>январь!H42+февраль!H42+март!H42+апрель!H42+май!H42+июнь!H42+июль!H42+август!H42+сентябрь!H42+октябрь!H43+ноябрь!H42+декабрь!H42</f>
        <v>21516</v>
      </c>
      <c r="I42" s="6">
        <f>январь!I42+февраль!I42+март!I42+апрель!I42+май!I42+июнь!I43+июль!I42+август!I44+сентябрь!I42+октябрь!I42+ноябрь!I42+декабрь!I42</f>
        <v>25358</v>
      </c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>
        <f>январь!G43+февраль!G43+март!G43+апрель!G43+май!G43+июнь!G43+июль!G43+август!G43+сентябрь!G43+октябрь!G43+ноябрь!G43+декабрь!G43</f>
        <v>71174</v>
      </c>
      <c r="H43" s="6">
        <f>январь!H43+февраль!H43+март!H43+апрель!H43+май!H43+июнь!H43+июль!H43+август!H43+сентябрь!H43+октябрь!H44+ноябрь!H43+декабрь!H43</f>
        <v>5352</v>
      </c>
      <c r="I43" s="6">
        <f>январь!I43+февраль!I43+март!I43+апрель!I43+май!I43+июнь!I44+июль!I43+август!I45+сентябрь!I43+октябрь!I43+ноябрь!I43+декабрь!I43</f>
        <v>19942</v>
      </c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>
        <f>январь!G44+февраль!G44+март!G44+апрель!G44+май!G44+июнь!G44+июль!G44+август!G44+сентябрь!G44+октябрь!G44+ноябрь!G44+декабрь!G44</f>
        <v>438416</v>
      </c>
      <c r="H44" s="6">
        <f>январь!H44+февраль!H44+март!H44+апрель!H44+май!H44+июнь!H44+июль!H44+август!H44+сентябрь!H44+октябрь!H46+ноябрь!H44+декабрь!H44</f>
        <v>75525</v>
      </c>
      <c r="I44" s="6">
        <f>январь!I44+февраль!I44+март!I44+апрель!I44+май!I44+июнь!I45+июль!I44+август!I46+сентябрь!I44+октябрь!I44+ноябрь!I44+декабрь!I44</f>
        <v>172350</v>
      </c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>
        <f>январь!G45+февраль!G45+март!G45+апрель!G45+май!G45+июнь!G45+июль!G45+август!G45+сентябрь!G45+октябрь!G45+ноябрь!G45+декабрь!G45</f>
        <v>10495</v>
      </c>
      <c r="H45" s="6">
        <f>январь!H45+февраль!H45+март!H45+апрель!H45+май!H45+июнь!H45+июль!H45+август!H45+сентябрь!H45+октябрь!H47+ноябрь!H45+декабрь!H45</f>
        <v>925</v>
      </c>
      <c r="I45" s="6">
        <f>январь!I45+февраль!I45+март!I45+апрель!I45+май!I45+июнь!I46+июль!I45+август!I47+сентябрь!I45+октябрь!I45+ноябрь!I45+декабрь!I45</f>
        <v>23686</v>
      </c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>
        <f>январь!G46+февраль!G46+март!G46+апрель!G46+май!G46+июнь!G46+июль!G46+август!G46+сентябрь!G46+октябрь!G46+ноябрь!G46+декабрь!G46</f>
        <v>631856</v>
      </c>
      <c r="H46" s="6">
        <f>январь!H46+февраль!H46+март!H46+апрель!H46+май!H46+июнь!H46+июль!H46+август!H46+сентябрь!H46+октябрь!H48+ноябрь!H46+декабрь!H46</f>
        <v>160926</v>
      </c>
      <c r="I46" s="6">
        <f>январь!I46+февраль!I46+март!I46+апрель!I46+май!I46+июнь!I47+июль!I46+август!I48+сентябрь!I46+октябрь!I46+ноябрь!I46+декабрь!I46</f>
        <v>162719</v>
      </c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>
        <f>январь!G47+февраль!G47+март!G47+апрель!G47+май!G47+июнь!G47+июль!G47+август!G47+сентябрь!G47+октябрь!G47+ноябрь!G47+декабрь!G47</f>
        <v>273118</v>
      </c>
      <c r="H47" s="6">
        <f>январь!H47+февраль!H47+март!H47+апрель!H47+май!H47+июнь!H47+июль!H47+август!H47+сентябрь!H47+октябрь!H49+ноябрь!H47+декабрь!H47</f>
        <v>9044</v>
      </c>
      <c r="I47" s="6">
        <f>январь!I47+февраль!I47+март!I47+апрель!I47+май!I47+июнь!I48+июль!I47+август!I49+сентябрь!I47+октябрь!I47+ноябрь!I47+декабрь!I47</f>
        <v>130646</v>
      </c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>
        <f>январь!G48+февраль!G48+март!G48+апрель!G48+май!G48+июнь!G48+июль!G48+август!G48+сентябрь!G48+октябрь!G48+ноябрь!G48+декабрь!G48</f>
        <v>949182</v>
      </c>
      <c r="H48" s="6">
        <f>январь!H48+февраль!H48+март!H48+апрель!H48+май!H48+июнь!H48+июль!H48+август!H48+сентябрь!H48+октябрь!H50+ноябрь!H48+декабрь!H48</f>
        <v>189664</v>
      </c>
      <c r="I48" s="6">
        <f>январь!I48+февраль!I48+март!I48+апрель!I48+май!I48+июнь!I49+июль!I48+август!I50+сентябрь!I48+октябрь!I48+ноябрь!I48+декабрь!I48</f>
        <v>197873</v>
      </c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>
        <f>январь!G49+февраль!G49+март!G49+апрель!G49+май!G49+июнь!G49+июль!G49+август!G49+сентябрь!G49+октябрь!G49+ноябрь!G49+декабрь!G49</f>
        <v>73252</v>
      </c>
      <c r="H49" s="6" t="e">
        <f>январь!H49+февраль!H49+март!H49+апрель!H49+май!H49+июнь!H49+июль!H49+август!H49+сентябрь!H49+октябрь!#REF!+ноябрь!H49+декабрь!H49</f>
        <v>#REF!</v>
      </c>
      <c r="I49" s="6">
        <f>январь!I49+февраль!I49+март!I49+апрель!I49+май!I49+июнь!I50+июль!I49+август!I51+сентябрь!I49+октябрь!I49+ноябрь!I49+декабрь!I49</f>
        <v>37568</v>
      </c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>
        <f>январь!G50+февраль!G50+март!G50+апрель!G50+май!G50+июнь!G50+июль!G50+август!G50+сентябрь!G50+октябрь!G50+ноябрь!G50+декабрь!G50</f>
        <v>318468</v>
      </c>
      <c r="H50" s="6" t="e">
        <f>январь!H50+февраль!H50+март!H50+апрель!H50+май!H50+июнь!H50+июль!H50+август!H50+сентябрь!H50+октябрь!#REF!+ноябрь!H50+декабрь!H50</f>
        <v>#REF!</v>
      </c>
      <c r="I50" s="6" t="e">
        <f>январь!I50+февраль!I50+март!I50+апрель!I50+май!I50+июнь!I51+июль!I50+август!#REF!+сентябрь!I50+октябрь!I50+ноябрь!I50+декабрь!I50</f>
        <v>#REF!</v>
      </c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>
        <f>январь!G51+февраль!G51+март!G51+апрель!G51+май!G51+июнь!G51+июль!G51+август!G51+сентябрь!G51+октябрь!G51+ноябрь!G51+декабрь!G51</f>
        <v>69860</v>
      </c>
      <c r="H51" s="6">
        <f>январь!H51+февраль!H51+март!H51+апрель!H51+май!H51+июнь!H51+июль!H51+август!H51+сентябрь!H51+октябрь!H51+ноябрь!H51+декабрь!H51</f>
        <v>0</v>
      </c>
      <c r="I51" s="6" t="e">
        <f>январь!I51+февраль!I51+март!I51+апрель!I51+май!I51+июнь!#REF!+июль!I51+август!#REF!+сентябрь!I51+октябрь!I51+ноябрь!I51+декабрь!I51</f>
        <v>#REF!</v>
      </c>
      <c r="K51" s="8"/>
      <c r="L51" s="8"/>
      <c r="M51" s="8"/>
    </row>
    <row r="52" spans="1:13" ht="13.5" customHeight="1" x14ac:dyDescent="0.2">
      <c r="A52" s="36" t="s">
        <v>4</v>
      </c>
      <c r="B52" s="36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12058191</v>
      </c>
      <c r="H52" s="11" t="e">
        <f t="shared" ref="H52:I52" si="0">SUM(H15:H51)</f>
        <v>#REF!</v>
      </c>
      <c r="I52" s="11" t="e">
        <f t="shared" si="0"/>
        <v>#REF!</v>
      </c>
    </row>
    <row r="53" spans="1:13" x14ac:dyDescent="0.2">
      <c r="G53" s="12"/>
      <c r="H53" s="12"/>
      <c r="I53" s="12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H6:I6"/>
    <mergeCell ref="H1:I1"/>
    <mergeCell ref="H2:I2"/>
    <mergeCell ref="H3:I3"/>
    <mergeCell ref="H4:I4"/>
    <mergeCell ref="H5:I5"/>
    <mergeCell ref="A52:B52"/>
    <mergeCell ref="H7:I7"/>
    <mergeCell ref="A9:I10"/>
    <mergeCell ref="A12:A14"/>
    <mergeCell ref="B12:B14"/>
    <mergeCell ref="C12:C14"/>
    <mergeCell ref="D12:I12"/>
    <mergeCell ref="G13:I13"/>
  </mergeCells>
  <pageMargins left="0.7" right="0.7" top="0.75" bottom="0.75" header="0.3" footer="0.3"/>
  <pageSetup paperSize="9" orientation="portrait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M58"/>
  <sheetViews>
    <sheetView topLeftCell="A23" zoomScale="90" zoomScaleNormal="90" workbookViewId="0">
      <selection activeCell="H52" sqref="H52:I52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8" width="18.7109375" style="1" customWidth="1"/>
    <col min="9" max="9" width="21.42578125" style="1" customWidth="1"/>
    <col min="10" max="10" width="11.42578125" style="1" hidden="1" customWidth="1" outlineLevel="1"/>
    <col min="11" max="11" width="9.140625" style="1" collapsed="1"/>
    <col min="12" max="16384" width="9.140625" style="1"/>
  </cols>
  <sheetData>
    <row r="1" spans="1:13" x14ac:dyDescent="0.2">
      <c r="H1" s="37" t="s">
        <v>39</v>
      </c>
      <c r="I1" s="37"/>
    </row>
    <row r="2" spans="1:13" x14ac:dyDescent="0.2">
      <c r="H2" s="37" t="s">
        <v>26</v>
      </c>
      <c r="I2" s="37"/>
    </row>
    <row r="3" spans="1:13" x14ac:dyDescent="0.2">
      <c r="H3" s="37" t="s">
        <v>27</v>
      </c>
      <c r="I3" s="37"/>
    </row>
    <row r="4" spans="1:13" x14ac:dyDescent="0.2">
      <c r="H4" s="37" t="s">
        <v>28</v>
      </c>
      <c r="I4" s="37"/>
    </row>
    <row r="5" spans="1:13" x14ac:dyDescent="0.2">
      <c r="H5" s="37" t="s">
        <v>29</v>
      </c>
      <c r="I5" s="37"/>
    </row>
    <row r="6" spans="1:13" x14ac:dyDescent="0.2">
      <c r="H6" s="37" t="s">
        <v>30</v>
      </c>
      <c r="I6" s="37"/>
    </row>
    <row r="7" spans="1:13" x14ac:dyDescent="0.2">
      <c r="H7" s="37" t="s">
        <v>3</v>
      </c>
      <c r="I7" s="37"/>
    </row>
    <row r="9" spans="1:13" ht="12.75" customHeight="1" x14ac:dyDescent="0.2">
      <c r="A9" s="38" t="s">
        <v>31</v>
      </c>
      <c r="B9" s="38"/>
      <c r="C9" s="38"/>
      <c r="D9" s="38"/>
      <c r="E9" s="38"/>
      <c r="F9" s="38"/>
      <c r="G9" s="38"/>
      <c r="H9" s="38"/>
      <c r="I9" s="38"/>
      <c r="J9" s="2"/>
    </row>
    <row r="10" spans="1:13" ht="30.75" customHeight="1" x14ac:dyDescent="0.2">
      <c r="A10" s="38"/>
      <c r="B10" s="38"/>
      <c r="C10" s="38"/>
      <c r="D10" s="38"/>
      <c r="E10" s="38"/>
      <c r="F10" s="38"/>
      <c r="G10" s="38"/>
      <c r="H10" s="38"/>
      <c r="I10" s="38"/>
      <c r="J10" s="2"/>
    </row>
    <row r="12" spans="1:13" x14ac:dyDescent="0.2">
      <c r="A12" s="39" t="s">
        <v>0</v>
      </c>
      <c r="B12" s="42" t="s">
        <v>1</v>
      </c>
      <c r="C12" s="43" t="s">
        <v>2</v>
      </c>
      <c r="D12" s="42" t="s">
        <v>69</v>
      </c>
      <c r="E12" s="42"/>
      <c r="F12" s="42"/>
      <c r="G12" s="42"/>
      <c r="H12" s="42"/>
      <c r="I12" s="42"/>
    </row>
    <row r="13" spans="1:13" x14ac:dyDescent="0.2">
      <c r="A13" s="40"/>
      <c r="B13" s="42"/>
      <c r="C13" s="44"/>
      <c r="D13" s="3" t="s">
        <v>32</v>
      </c>
      <c r="E13" s="3" t="s">
        <v>33</v>
      </c>
      <c r="F13" s="3" t="s">
        <v>34</v>
      </c>
      <c r="G13" s="42" t="s">
        <v>35</v>
      </c>
      <c r="H13" s="42"/>
      <c r="I13" s="42"/>
    </row>
    <row r="14" spans="1:13" ht="28.5" customHeight="1" x14ac:dyDescent="0.2">
      <c r="A14" s="41"/>
      <c r="B14" s="42"/>
      <c r="C14" s="45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4">
        <v>19538</v>
      </c>
      <c r="H15" s="6">
        <f>J15-I15</f>
        <v>3368</v>
      </c>
      <c r="I15" s="6">
        <v>29488</v>
      </c>
      <c r="J15" s="32">
        <v>32856</v>
      </c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4">
        <v>14888</v>
      </c>
      <c r="H16" s="6">
        <f t="shared" ref="H16:H50" si="0">J16-I16</f>
        <v>568</v>
      </c>
      <c r="I16" s="6">
        <v>4963</v>
      </c>
      <c r="J16" s="32">
        <v>5531</v>
      </c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4">
        <v>2982</v>
      </c>
      <c r="H17" s="6">
        <f t="shared" si="0"/>
        <v>0</v>
      </c>
      <c r="I17" s="6">
        <v>392</v>
      </c>
      <c r="J17" s="33">
        <v>392</v>
      </c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4">
        <v>33904</v>
      </c>
      <c r="H18" s="6">
        <f t="shared" si="0"/>
        <v>6720</v>
      </c>
      <c r="I18" s="6">
        <v>4643</v>
      </c>
      <c r="J18" s="32">
        <v>11363</v>
      </c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4">
        <v>4684</v>
      </c>
      <c r="H19" s="6">
        <f t="shared" si="0"/>
        <v>408</v>
      </c>
      <c r="I19" s="6">
        <v>1764</v>
      </c>
      <c r="J19" s="32">
        <v>2172</v>
      </c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4">
        <v>45002</v>
      </c>
      <c r="H20" s="6">
        <f t="shared" si="0"/>
        <v>6994</v>
      </c>
      <c r="I20" s="6">
        <v>16657</v>
      </c>
      <c r="J20" s="32">
        <v>23651</v>
      </c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4">
        <v>10067</v>
      </c>
      <c r="H21" s="6">
        <f t="shared" si="0"/>
        <v>3551</v>
      </c>
      <c r="I21" s="6">
        <v>1439</v>
      </c>
      <c r="J21" s="32">
        <v>4990</v>
      </c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4">
        <v>4772</v>
      </c>
      <c r="H22" s="6">
        <f t="shared" si="0"/>
        <v>219</v>
      </c>
      <c r="I22" s="6">
        <v>1497</v>
      </c>
      <c r="J22" s="32">
        <v>1716</v>
      </c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4">
        <v>8498</v>
      </c>
      <c r="H23" s="6">
        <f t="shared" si="0"/>
        <v>530</v>
      </c>
      <c r="I23" s="6">
        <v>2120</v>
      </c>
      <c r="J23" s="32">
        <v>2650</v>
      </c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4">
        <v>4541</v>
      </c>
      <c r="H24" s="6">
        <f t="shared" si="0"/>
        <v>192</v>
      </c>
      <c r="I24" s="6">
        <v>937</v>
      </c>
      <c r="J24" s="32">
        <v>1129</v>
      </c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4">
        <v>7696</v>
      </c>
      <c r="H25" s="6"/>
      <c r="I25" s="6">
        <v>2633</v>
      </c>
      <c r="J25" s="32">
        <v>2633</v>
      </c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4">
        <v>49395</v>
      </c>
      <c r="H26" s="6">
        <f t="shared" si="0"/>
        <v>9145</v>
      </c>
      <c r="I26" s="6">
        <v>12037</v>
      </c>
      <c r="J26" s="32">
        <v>21182</v>
      </c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4"/>
      <c r="H27" s="6"/>
      <c r="I27" s="6">
        <v>2654</v>
      </c>
      <c r="J27" s="32">
        <v>2654</v>
      </c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4">
        <v>50703</v>
      </c>
      <c r="H28" s="6">
        <f t="shared" si="0"/>
        <v>4094</v>
      </c>
      <c r="I28" s="6">
        <v>11799</v>
      </c>
      <c r="J28" s="32">
        <v>15893</v>
      </c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4">
        <v>3158</v>
      </c>
      <c r="H29" s="6">
        <f t="shared" si="0"/>
        <v>235</v>
      </c>
      <c r="I29" s="6">
        <v>729</v>
      </c>
      <c r="J29" s="33">
        <v>964</v>
      </c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4">
        <v>61861</v>
      </c>
      <c r="H30" s="6">
        <f t="shared" si="0"/>
        <v>42053</v>
      </c>
      <c r="I30" s="6">
        <v>8843</v>
      </c>
      <c r="J30" s="32">
        <v>50896</v>
      </c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4">
        <v>7027</v>
      </c>
      <c r="H31" s="6">
        <f t="shared" si="0"/>
        <v>27</v>
      </c>
      <c r="I31" s="6">
        <v>612</v>
      </c>
      <c r="J31" s="33">
        <v>639</v>
      </c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4">
        <v>27869</v>
      </c>
      <c r="H32" s="6">
        <f t="shared" si="0"/>
        <v>7450</v>
      </c>
      <c r="I32" s="6">
        <v>3412</v>
      </c>
      <c r="J32" s="32">
        <v>10862</v>
      </c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4">
        <v>10167</v>
      </c>
      <c r="H33" s="6">
        <f t="shared" si="0"/>
        <v>164</v>
      </c>
      <c r="I33" s="6">
        <v>2132</v>
      </c>
      <c r="J33" s="32">
        <v>2296</v>
      </c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4">
        <v>721</v>
      </c>
      <c r="H34" s="6"/>
      <c r="I34" s="6">
        <v>51</v>
      </c>
      <c r="J34" s="33">
        <v>51</v>
      </c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4">
        <v>40780</v>
      </c>
      <c r="H35" s="6">
        <f t="shared" si="0"/>
        <v>5897</v>
      </c>
      <c r="I35" s="6">
        <v>15677</v>
      </c>
      <c r="J35" s="32">
        <v>21574</v>
      </c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4">
        <v>87164</v>
      </c>
      <c r="H36" s="6">
        <f t="shared" si="0"/>
        <v>15801</v>
      </c>
      <c r="I36" s="6">
        <v>21102</v>
      </c>
      <c r="J36" s="32">
        <v>36903</v>
      </c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4">
        <v>52426</v>
      </c>
      <c r="H37" s="6">
        <f t="shared" si="0"/>
        <v>16510</v>
      </c>
      <c r="I37" s="6">
        <v>39394</v>
      </c>
      <c r="J37" s="32">
        <v>55904</v>
      </c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4">
        <v>29737</v>
      </c>
      <c r="H38" s="6">
        <f t="shared" si="0"/>
        <v>15280</v>
      </c>
      <c r="I38" s="6">
        <v>9470</v>
      </c>
      <c r="J38" s="32">
        <v>24750</v>
      </c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4">
        <v>65661</v>
      </c>
      <c r="H39" s="6">
        <f t="shared" si="0"/>
        <v>17344</v>
      </c>
      <c r="I39" s="6">
        <v>23865</v>
      </c>
      <c r="J39" s="32">
        <v>41209</v>
      </c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4">
        <v>3783</v>
      </c>
      <c r="H40" s="6"/>
      <c r="I40" s="6">
        <v>143</v>
      </c>
      <c r="J40" s="33">
        <v>143</v>
      </c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4">
        <v>8167</v>
      </c>
      <c r="H41" s="6">
        <f t="shared" si="0"/>
        <v>36</v>
      </c>
      <c r="I41" s="6">
        <v>1363</v>
      </c>
      <c r="J41" s="32">
        <v>1399</v>
      </c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4">
        <v>5339</v>
      </c>
      <c r="H42" s="6">
        <f t="shared" si="0"/>
        <v>1088</v>
      </c>
      <c r="I42" s="6">
        <v>1254</v>
      </c>
      <c r="J42" s="32">
        <v>2342</v>
      </c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4">
        <v>7929</v>
      </c>
      <c r="H43" s="6"/>
      <c r="I43" s="6">
        <v>627</v>
      </c>
      <c r="J43" s="33">
        <v>627</v>
      </c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4">
        <v>40980</v>
      </c>
      <c r="H44" s="6">
        <f t="shared" si="0"/>
        <v>5300</v>
      </c>
      <c r="I44" s="6">
        <v>12308</v>
      </c>
      <c r="J44" s="32">
        <v>17608</v>
      </c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4">
        <v>1321</v>
      </c>
      <c r="H45" s="6"/>
      <c r="I45" s="6">
        <v>558</v>
      </c>
      <c r="J45" s="33">
        <v>558</v>
      </c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4">
        <v>42031</v>
      </c>
      <c r="H46" s="6">
        <f t="shared" si="0"/>
        <v>12220</v>
      </c>
      <c r="I46" s="6">
        <v>12086</v>
      </c>
      <c r="J46" s="32">
        <v>24306</v>
      </c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4">
        <v>30291</v>
      </c>
      <c r="H47" s="6">
        <f t="shared" si="0"/>
        <v>783</v>
      </c>
      <c r="I47" s="6">
        <v>7041</v>
      </c>
      <c r="J47" s="32">
        <v>7824</v>
      </c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4">
        <v>60308</v>
      </c>
      <c r="H48" s="6">
        <f t="shared" si="0"/>
        <v>11039</v>
      </c>
      <c r="I48" s="6">
        <v>14322</v>
      </c>
      <c r="J48" s="32">
        <v>25361</v>
      </c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4">
        <v>6156</v>
      </c>
      <c r="H49" s="6">
        <f t="shared" si="0"/>
        <v>233</v>
      </c>
      <c r="I49" s="6">
        <v>1337</v>
      </c>
      <c r="J49" s="32">
        <v>1570</v>
      </c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4">
        <v>23391</v>
      </c>
      <c r="H50" s="6">
        <f t="shared" si="0"/>
        <v>2799</v>
      </c>
      <c r="I50" s="6">
        <v>5746</v>
      </c>
      <c r="J50" s="32">
        <v>8545</v>
      </c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4">
        <v>6913</v>
      </c>
      <c r="H51" s="6"/>
      <c r="I51" s="6">
        <v>1770</v>
      </c>
      <c r="J51" s="32">
        <v>1770</v>
      </c>
      <c r="K51" s="8"/>
      <c r="L51" s="8"/>
      <c r="M51" s="8"/>
    </row>
    <row r="52" spans="1:13" ht="13.5" customHeight="1" x14ac:dyDescent="0.2">
      <c r="A52" s="36" t="s">
        <v>4</v>
      </c>
      <c r="B52" s="36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879850</v>
      </c>
      <c r="H52" s="11">
        <f t="shared" ref="H52:I52" si="1">SUM(H15:H51)</f>
        <v>190048</v>
      </c>
      <c r="I52" s="11">
        <f t="shared" si="1"/>
        <v>276865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H6:I6"/>
    <mergeCell ref="H1:I1"/>
    <mergeCell ref="H2:I2"/>
    <mergeCell ref="H3:I3"/>
    <mergeCell ref="H4:I4"/>
    <mergeCell ref="H5:I5"/>
    <mergeCell ref="A52:B52"/>
    <mergeCell ref="H7:I7"/>
    <mergeCell ref="A9:I10"/>
    <mergeCell ref="A12:A14"/>
    <mergeCell ref="B12:B14"/>
    <mergeCell ref="C12:C14"/>
    <mergeCell ref="D12:I12"/>
    <mergeCell ref="G13:I13"/>
  </mergeCells>
  <pageMargins left="0.7" right="0.7" top="0.75" bottom="0.75" header="0.3" footer="0.3"/>
  <pageSetup paperSize="9" scale="71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58"/>
  <sheetViews>
    <sheetView topLeftCell="B18" zoomScale="90" zoomScaleNormal="90" workbookViewId="0">
      <selection activeCell="H52" sqref="H52:I52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8" width="18.7109375" style="1" customWidth="1"/>
    <col min="9" max="9" width="21.42578125" style="1" customWidth="1"/>
    <col min="10" max="10" width="12.5703125" style="1" customWidth="1" outlineLevel="1"/>
    <col min="11" max="16384" width="9.140625" style="1"/>
  </cols>
  <sheetData>
    <row r="1" spans="1:13" x14ac:dyDescent="0.2">
      <c r="H1" s="37" t="s">
        <v>39</v>
      </c>
      <c r="I1" s="37"/>
    </row>
    <row r="2" spans="1:13" x14ac:dyDescent="0.2">
      <c r="H2" s="37" t="s">
        <v>26</v>
      </c>
      <c r="I2" s="37"/>
    </row>
    <row r="3" spans="1:13" x14ac:dyDescent="0.2">
      <c r="H3" s="37" t="s">
        <v>27</v>
      </c>
      <c r="I3" s="37"/>
    </row>
    <row r="4" spans="1:13" x14ac:dyDescent="0.2">
      <c r="H4" s="37" t="s">
        <v>28</v>
      </c>
      <c r="I4" s="37"/>
    </row>
    <row r="5" spans="1:13" x14ac:dyDescent="0.2">
      <c r="H5" s="37" t="s">
        <v>29</v>
      </c>
      <c r="I5" s="37"/>
    </row>
    <row r="6" spans="1:13" x14ac:dyDescent="0.2">
      <c r="H6" s="37" t="s">
        <v>30</v>
      </c>
      <c r="I6" s="37"/>
    </row>
    <row r="7" spans="1:13" x14ac:dyDescent="0.2">
      <c r="H7" s="37" t="s">
        <v>3</v>
      </c>
      <c r="I7" s="37"/>
    </row>
    <row r="9" spans="1:13" ht="12.75" customHeight="1" x14ac:dyDescent="0.2">
      <c r="A9" s="38" t="s">
        <v>31</v>
      </c>
      <c r="B9" s="38"/>
      <c r="C9" s="38"/>
      <c r="D9" s="38"/>
      <c r="E9" s="38"/>
      <c r="F9" s="38"/>
      <c r="G9" s="38"/>
      <c r="H9" s="38"/>
      <c r="I9" s="38"/>
      <c r="J9" s="2"/>
    </row>
    <row r="10" spans="1:13" ht="30.75" customHeight="1" x14ac:dyDescent="0.2">
      <c r="A10" s="38"/>
      <c r="B10" s="38"/>
      <c r="C10" s="38"/>
      <c r="D10" s="38"/>
      <c r="E10" s="38"/>
      <c r="F10" s="38"/>
      <c r="G10" s="38"/>
      <c r="H10" s="38"/>
      <c r="I10" s="38"/>
      <c r="J10" s="2"/>
    </row>
    <row r="12" spans="1:13" x14ac:dyDescent="0.2">
      <c r="A12" s="39" t="s">
        <v>0</v>
      </c>
      <c r="B12" s="42" t="s">
        <v>1</v>
      </c>
      <c r="C12" s="43" t="s">
        <v>2</v>
      </c>
      <c r="D12" s="42" t="s">
        <v>10</v>
      </c>
      <c r="E12" s="42"/>
      <c r="F12" s="42"/>
      <c r="G12" s="42"/>
      <c r="H12" s="42"/>
      <c r="I12" s="42"/>
    </row>
    <row r="13" spans="1:13" x14ac:dyDescent="0.2">
      <c r="A13" s="40"/>
      <c r="B13" s="42"/>
      <c r="C13" s="44"/>
      <c r="D13" s="3" t="s">
        <v>32</v>
      </c>
      <c r="E13" s="3" t="s">
        <v>33</v>
      </c>
      <c r="F13" s="3" t="s">
        <v>34</v>
      </c>
      <c r="G13" s="42" t="s">
        <v>35</v>
      </c>
      <c r="H13" s="42"/>
      <c r="I13" s="42"/>
    </row>
    <row r="14" spans="1:13" ht="28.5" customHeight="1" x14ac:dyDescent="0.2">
      <c r="A14" s="41"/>
      <c r="B14" s="42"/>
      <c r="C14" s="45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>
        <v>18556</v>
      </c>
      <c r="H15" s="6">
        <f>J15-I15</f>
        <v>3984</v>
      </c>
      <c r="I15" s="6">
        <v>34109</v>
      </c>
      <c r="J15" s="58">
        <v>38093</v>
      </c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>
        <v>16499</v>
      </c>
      <c r="H16" s="6">
        <f t="shared" ref="H16:H50" si="0">J16-I16</f>
        <v>1512</v>
      </c>
      <c r="I16" s="6">
        <v>5758</v>
      </c>
      <c r="J16" s="58">
        <v>7270</v>
      </c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>
        <v>2599</v>
      </c>
      <c r="H17" s="6"/>
      <c r="I17" s="6">
        <v>429</v>
      </c>
      <c r="J17" s="59">
        <v>429</v>
      </c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>
        <v>35644</v>
      </c>
      <c r="H18" s="6">
        <f t="shared" si="0"/>
        <v>6990</v>
      </c>
      <c r="I18" s="6">
        <v>6354</v>
      </c>
      <c r="J18" s="58">
        <v>13344</v>
      </c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>
        <v>5597</v>
      </c>
      <c r="H19" s="6">
        <f t="shared" si="0"/>
        <v>377</v>
      </c>
      <c r="I19" s="6">
        <v>2630</v>
      </c>
      <c r="J19" s="58">
        <v>3007</v>
      </c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>
        <v>44895</v>
      </c>
      <c r="H20" s="6">
        <f t="shared" si="0"/>
        <v>10929</v>
      </c>
      <c r="I20" s="6">
        <v>20041</v>
      </c>
      <c r="J20" s="58">
        <v>30970</v>
      </c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>
        <v>9961</v>
      </c>
      <c r="H21" s="6">
        <f t="shared" si="0"/>
        <v>5101</v>
      </c>
      <c r="I21" s="6">
        <v>1602</v>
      </c>
      <c r="J21" s="58">
        <v>6703</v>
      </c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>
        <v>5652</v>
      </c>
      <c r="H22" s="6">
        <f t="shared" si="0"/>
        <v>150</v>
      </c>
      <c r="I22" s="6">
        <v>1793</v>
      </c>
      <c r="J22" s="58">
        <v>1943</v>
      </c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>
        <v>6950</v>
      </c>
      <c r="H23" s="6">
        <f t="shared" si="0"/>
        <v>435</v>
      </c>
      <c r="I23" s="6">
        <v>3002</v>
      </c>
      <c r="J23" s="58">
        <v>3437</v>
      </c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>
        <v>3880</v>
      </c>
      <c r="H24" s="6">
        <f t="shared" si="0"/>
        <v>448</v>
      </c>
      <c r="I24" s="6">
        <v>539</v>
      </c>
      <c r="J24" s="59">
        <v>987</v>
      </c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>
        <v>7630</v>
      </c>
      <c r="H25" s="6"/>
      <c r="I25" s="6">
        <v>3262</v>
      </c>
      <c r="J25" s="58">
        <v>3262</v>
      </c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>
        <v>44911</v>
      </c>
      <c r="H26" s="6">
        <f t="shared" si="0"/>
        <v>8502</v>
      </c>
      <c r="I26" s="6">
        <v>16753</v>
      </c>
      <c r="J26" s="58">
        <v>25255</v>
      </c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>
        <v>11714</v>
      </c>
      <c r="H27" s="6"/>
      <c r="I27" s="6">
        <v>3758</v>
      </c>
      <c r="J27" s="58">
        <v>3758</v>
      </c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>
        <v>61655</v>
      </c>
      <c r="H28" s="6">
        <f t="shared" si="0"/>
        <v>4650</v>
      </c>
      <c r="I28" s="6">
        <v>16967</v>
      </c>
      <c r="J28" s="58">
        <v>21617</v>
      </c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>
        <v>3264</v>
      </c>
      <c r="H29" s="6">
        <f t="shared" si="0"/>
        <v>35</v>
      </c>
      <c r="I29" s="6">
        <v>977</v>
      </c>
      <c r="J29" s="58">
        <v>1012</v>
      </c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>
        <v>56957</v>
      </c>
      <c r="H30" s="6">
        <f t="shared" si="0"/>
        <v>52935</v>
      </c>
      <c r="I30" s="6">
        <f>11339+33</f>
        <v>11372</v>
      </c>
      <c r="J30" s="58">
        <v>64307</v>
      </c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>
        <v>8711</v>
      </c>
      <c r="H31" s="6">
        <f t="shared" si="0"/>
        <v>5</v>
      </c>
      <c r="I31" s="6">
        <v>868</v>
      </c>
      <c r="J31" s="59">
        <v>873</v>
      </c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>
        <v>31074</v>
      </c>
      <c r="H32" s="6">
        <f t="shared" si="0"/>
        <v>12236</v>
      </c>
      <c r="I32" s="6">
        <v>5470</v>
      </c>
      <c r="J32" s="58">
        <v>17706</v>
      </c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>
        <v>7876</v>
      </c>
      <c r="H33" s="6">
        <f t="shared" si="0"/>
        <v>3</v>
      </c>
      <c r="I33" s="6">
        <v>3099</v>
      </c>
      <c r="J33" s="58">
        <v>3102</v>
      </c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>
        <v>580</v>
      </c>
      <c r="H34" s="6"/>
      <c r="I34" s="6">
        <v>88</v>
      </c>
      <c r="J34" s="59">
        <v>88</v>
      </c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>
        <v>51696</v>
      </c>
      <c r="H35" s="6">
        <f t="shared" si="0"/>
        <v>9765</v>
      </c>
      <c r="I35" s="6">
        <v>21734</v>
      </c>
      <c r="J35" s="58">
        <v>31499</v>
      </c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>
        <v>87175</v>
      </c>
      <c r="H36" s="6">
        <f t="shared" si="0"/>
        <v>17138</v>
      </c>
      <c r="I36" s="6">
        <v>31152</v>
      </c>
      <c r="J36" s="58">
        <v>48290</v>
      </c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>
        <v>71431</v>
      </c>
      <c r="H37" s="6">
        <f t="shared" si="0"/>
        <v>17036</v>
      </c>
      <c r="I37" s="6">
        <v>57048</v>
      </c>
      <c r="J37" s="58">
        <v>74084</v>
      </c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>
        <v>26712</v>
      </c>
      <c r="H38" s="6">
        <f t="shared" si="0"/>
        <v>17451</v>
      </c>
      <c r="I38" s="6">
        <v>12146</v>
      </c>
      <c r="J38" s="58">
        <v>29597</v>
      </c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>
        <v>69609</v>
      </c>
      <c r="H39" s="6">
        <f t="shared" si="0"/>
        <v>15930</v>
      </c>
      <c r="I39" s="6">
        <v>22157</v>
      </c>
      <c r="J39" s="58">
        <v>38087</v>
      </c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>
        <v>2989</v>
      </c>
      <c r="H40" s="6"/>
      <c r="I40" s="6">
        <v>189</v>
      </c>
      <c r="J40" s="59">
        <v>189</v>
      </c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>
        <v>8063</v>
      </c>
      <c r="H41" s="6">
        <f t="shared" si="0"/>
        <v>248</v>
      </c>
      <c r="I41" s="6">
        <v>2108</v>
      </c>
      <c r="J41" s="58">
        <v>2356</v>
      </c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>
        <v>5544</v>
      </c>
      <c r="H42" s="6">
        <f t="shared" si="0"/>
        <v>1159</v>
      </c>
      <c r="I42" s="6">
        <v>1521</v>
      </c>
      <c r="J42" s="58">
        <v>2680</v>
      </c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>
        <v>7028</v>
      </c>
      <c r="H43" s="6"/>
      <c r="I43" s="6">
        <v>748</v>
      </c>
      <c r="J43" s="59">
        <v>748</v>
      </c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>
        <v>33431</v>
      </c>
      <c r="H44" s="6">
        <f t="shared" si="0"/>
        <v>5202</v>
      </c>
      <c r="I44" s="6">
        <v>16013</v>
      </c>
      <c r="J44" s="58">
        <v>21215</v>
      </c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>
        <v>1366</v>
      </c>
      <c r="H45" s="6"/>
      <c r="I45" s="6">
        <v>658</v>
      </c>
      <c r="J45" s="59">
        <v>658</v>
      </c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>
        <v>52400</v>
      </c>
      <c r="H46" s="6">
        <f t="shared" si="0"/>
        <v>15963</v>
      </c>
      <c r="I46" s="6">
        <v>13736</v>
      </c>
      <c r="J46" s="58">
        <v>29699</v>
      </c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>
        <f>27961-G27</f>
        <v>16247</v>
      </c>
      <c r="H47" s="6">
        <f t="shared" si="0"/>
        <v>925</v>
      </c>
      <c r="I47" s="6">
        <v>8744</v>
      </c>
      <c r="J47" s="58">
        <v>9669</v>
      </c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>
        <v>64227</v>
      </c>
      <c r="H48" s="6">
        <f t="shared" si="0"/>
        <v>13920</v>
      </c>
      <c r="I48" s="6">
        <v>14297</v>
      </c>
      <c r="J48" s="58">
        <v>28217</v>
      </c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>
        <v>6049</v>
      </c>
      <c r="H49" s="6">
        <f t="shared" si="0"/>
        <v>333</v>
      </c>
      <c r="I49" s="6">
        <v>1841</v>
      </c>
      <c r="J49" s="58">
        <v>2174</v>
      </c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>
        <v>24821</v>
      </c>
      <c r="H50" s="6">
        <f t="shared" si="0"/>
        <v>5707</v>
      </c>
      <c r="I50" s="6">
        <v>10001</v>
      </c>
      <c r="J50" s="58">
        <v>15708</v>
      </c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>
        <v>5437</v>
      </c>
      <c r="H51" s="6"/>
      <c r="I51" s="6">
        <v>2277</v>
      </c>
      <c r="J51" s="58">
        <v>2277</v>
      </c>
      <c r="K51" s="8"/>
      <c r="L51" s="8"/>
      <c r="M51" s="8"/>
    </row>
    <row r="52" spans="1:13" ht="13.5" customHeight="1" x14ac:dyDescent="0.2">
      <c r="A52" s="36" t="s">
        <v>4</v>
      </c>
      <c r="B52" s="36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918830</v>
      </c>
      <c r="H52" s="11">
        <f t="shared" ref="H52:I52" si="1">SUM(H15:H51)</f>
        <v>229069</v>
      </c>
      <c r="I52" s="11">
        <f t="shared" si="1"/>
        <v>355241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H6:I6"/>
    <mergeCell ref="H1:I1"/>
    <mergeCell ref="H2:I2"/>
    <mergeCell ref="H3:I3"/>
    <mergeCell ref="H4:I4"/>
    <mergeCell ref="H5:I5"/>
    <mergeCell ref="A52:B52"/>
    <mergeCell ref="H7:I7"/>
    <mergeCell ref="A9:I10"/>
    <mergeCell ref="A12:A14"/>
    <mergeCell ref="B12:B14"/>
    <mergeCell ref="C12:C14"/>
    <mergeCell ref="D12:I12"/>
    <mergeCell ref="G13:I13"/>
  </mergeCells>
  <pageMargins left="0.7" right="0.7" top="0.75" bottom="0.75" header="0.3" footer="0.3"/>
  <pageSetup paperSize="9"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58"/>
  <sheetViews>
    <sheetView topLeftCell="A30" zoomScale="90" zoomScaleNormal="90" workbookViewId="0">
      <selection activeCell="H52" sqref="H52:I52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9" width="18.7109375" style="1" customWidth="1"/>
    <col min="10" max="10" width="12.140625" style="1" hidden="1" customWidth="1" outlineLevel="1"/>
    <col min="11" max="11" width="9.140625" style="1" collapsed="1"/>
    <col min="12" max="16384" width="9.140625" style="1"/>
  </cols>
  <sheetData>
    <row r="1" spans="1:13" x14ac:dyDescent="0.2">
      <c r="H1" s="37" t="s">
        <v>39</v>
      </c>
      <c r="I1" s="37"/>
    </row>
    <row r="2" spans="1:13" x14ac:dyDescent="0.2">
      <c r="H2" s="37" t="s">
        <v>26</v>
      </c>
      <c r="I2" s="37"/>
    </row>
    <row r="3" spans="1:13" x14ac:dyDescent="0.2">
      <c r="H3" s="37" t="s">
        <v>27</v>
      </c>
      <c r="I3" s="37"/>
    </row>
    <row r="4" spans="1:13" x14ac:dyDescent="0.2">
      <c r="H4" s="37" t="s">
        <v>28</v>
      </c>
      <c r="I4" s="37"/>
    </row>
    <row r="5" spans="1:13" x14ac:dyDescent="0.2">
      <c r="H5" s="37" t="s">
        <v>29</v>
      </c>
      <c r="I5" s="37"/>
    </row>
    <row r="6" spans="1:13" x14ac:dyDescent="0.2">
      <c r="H6" s="37" t="s">
        <v>30</v>
      </c>
      <c r="I6" s="37"/>
    </row>
    <row r="7" spans="1:13" x14ac:dyDescent="0.2">
      <c r="H7" s="37" t="s">
        <v>3</v>
      </c>
      <c r="I7" s="37"/>
    </row>
    <row r="9" spans="1:13" ht="12.75" customHeight="1" x14ac:dyDescent="0.2">
      <c r="A9" s="38" t="s">
        <v>31</v>
      </c>
      <c r="B9" s="38"/>
      <c r="C9" s="38"/>
      <c r="D9" s="38"/>
      <c r="E9" s="38"/>
      <c r="F9" s="38"/>
      <c r="G9" s="38"/>
      <c r="H9" s="38"/>
      <c r="I9" s="38"/>
      <c r="J9" s="2"/>
    </row>
    <row r="10" spans="1:13" ht="30.75" customHeight="1" x14ac:dyDescent="0.2">
      <c r="A10" s="38"/>
      <c r="B10" s="38"/>
      <c r="C10" s="38"/>
      <c r="D10" s="38"/>
      <c r="E10" s="38"/>
      <c r="F10" s="38"/>
      <c r="G10" s="38"/>
      <c r="H10" s="38"/>
      <c r="I10" s="38"/>
      <c r="J10" s="2"/>
    </row>
    <row r="12" spans="1:13" x14ac:dyDescent="0.2">
      <c r="A12" s="39" t="s">
        <v>0</v>
      </c>
      <c r="B12" s="42" t="s">
        <v>1</v>
      </c>
      <c r="C12" s="43" t="s">
        <v>2</v>
      </c>
      <c r="D12" s="42" t="s">
        <v>11</v>
      </c>
      <c r="E12" s="42"/>
      <c r="F12" s="42"/>
      <c r="G12" s="42"/>
      <c r="H12" s="42"/>
      <c r="I12" s="42"/>
    </row>
    <row r="13" spans="1:13" x14ac:dyDescent="0.2">
      <c r="A13" s="40"/>
      <c r="B13" s="42"/>
      <c r="C13" s="44"/>
      <c r="D13" s="3" t="s">
        <v>32</v>
      </c>
      <c r="E13" s="3" t="s">
        <v>33</v>
      </c>
      <c r="F13" s="3" t="s">
        <v>34</v>
      </c>
      <c r="G13" s="42" t="s">
        <v>35</v>
      </c>
      <c r="H13" s="42"/>
      <c r="I13" s="42"/>
    </row>
    <row r="14" spans="1:13" ht="28.5" customHeight="1" x14ac:dyDescent="0.2">
      <c r="A14" s="41"/>
      <c r="B14" s="42"/>
      <c r="C14" s="45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>
        <v>19053</v>
      </c>
      <c r="H15" s="6">
        <f>J15-I15</f>
        <v>5259</v>
      </c>
      <c r="I15" s="6">
        <v>37791</v>
      </c>
      <c r="J15" s="34">
        <v>43050</v>
      </c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>
        <v>14046</v>
      </c>
      <c r="H16" s="6">
        <f t="shared" ref="H16:H50" si="0">J16-I16</f>
        <v>3240</v>
      </c>
      <c r="I16" s="6">
        <v>3725</v>
      </c>
      <c r="J16" s="34">
        <v>6965</v>
      </c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>
        <v>2282</v>
      </c>
      <c r="H17" s="6"/>
      <c r="I17" s="6">
        <v>493</v>
      </c>
      <c r="J17" s="35">
        <v>493</v>
      </c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>
        <v>51148</v>
      </c>
      <c r="H18" s="6">
        <f t="shared" si="0"/>
        <v>11066</v>
      </c>
      <c r="I18" s="6">
        <v>10184</v>
      </c>
      <c r="J18" s="34">
        <v>21250</v>
      </c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>
        <v>7584</v>
      </c>
      <c r="H19" s="6">
        <f t="shared" si="0"/>
        <v>461</v>
      </c>
      <c r="I19" s="6">
        <v>4129</v>
      </c>
      <c r="J19" s="34">
        <v>4590</v>
      </c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>
        <v>40972</v>
      </c>
      <c r="H20" s="6">
        <f t="shared" si="0"/>
        <v>18162</v>
      </c>
      <c r="I20" s="6">
        <v>26876</v>
      </c>
      <c r="J20" s="34">
        <v>45038</v>
      </c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>
        <v>11018</v>
      </c>
      <c r="H21" s="6">
        <f t="shared" si="0"/>
        <v>7422</v>
      </c>
      <c r="I21" s="6">
        <v>5451</v>
      </c>
      <c r="J21" s="34">
        <v>12873</v>
      </c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>
        <v>6906</v>
      </c>
      <c r="H22" s="6">
        <f t="shared" si="0"/>
        <v>3101</v>
      </c>
      <c r="I22" s="6">
        <v>3394</v>
      </c>
      <c r="J22" s="34">
        <v>6495</v>
      </c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>
        <v>6950</v>
      </c>
      <c r="H23" s="6">
        <f t="shared" si="0"/>
        <v>425</v>
      </c>
      <c r="I23" s="6">
        <v>5213</v>
      </c>
      <c r="J23" s="34">
        <v>5638</v>
      </c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>
        <v>2488</v>
      </c>
      <c r="H24" s="6">
        <f t="shared" si="0"/>
        <v>937</v>
      </c>
      <c r="I24" s="6">
        <v>1079</v>
      </c>
      <c r="J24" s="34">
        <v>2016</v>
      </c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>
        <v>9664</v>
      </c>
      <c r="H25" s="6"/>
      <c r="I25" s="6">
        <v>4830</v>
      </c>
      <c r="J25" s="34">
        <v>4830</v>
      </c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>
        <v>64923</v>
      </c>
      <c r="H26" s="6">
        <f t="shared" si="0"/>
        <v>14456</v>
      </c>
      <c r="I26" s="6">
        <v>20962</v>
      </c>
      <c r="J26" s="34">
        <v>35418</v>
      </c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>
        <v>6564</v>
      </c>
      <c r="H27" s="6"/>
      <c r="I27" s="6">
        <v>5001</v>
      </c>
      <c r="J27" s="34">
        <v>5001</v>
      </c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>
        <v>96751</v>
      </c>
      <c r="H28" s="6">
        <f t="shared" si="0"/>
        <v>5197</v>
      </c>
      <c r="I28" s="6">
        <v>22882</v>
      </c>
      <c r="J28" s="34">
        <v>28079</v>
      </c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>
        <v>3714</v>
      </c>
      <c r="H29" s="6">
        <f t="shared" si="0"/>
        <v>125</v>
      </c>
      <c r="I29" s="6">
        <v>1171</v>
      </c>
      <c r="J29" s="34">
        <v>1296</v>
      </c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>
        <v>64497</v>
      </c>
      <c r="H30" s="6">
        <f t="shared" si="0"/>
        <v>52483</v>
      </c>
      <c r="I30" s="6">
        <v>11807</v>
      </c>
      <c r="J30" s="34">
        <v>64290</v>
      </c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>
        <v>13884</v>
      </c>
      <c r="H31" s="6">
        <f t="shared" si="0"/>
        <v>240</v>
      </c>
      <c r="I31" s="6">
        <v>1217</v>
      </c>
      <c r="J31" s="34">
        <v>1457</v>
      </c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>
        <v>30030</v>
      </c>
      <c r="H32" s="6">
        <f t="shared" si="0"/>
        <v>8651</v>
      </c>
      <c r="I32" s="6">
        <v>8196</v>
      </c>
      <c r="J32" s="34">
        <v>16847</v>
      </c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>
        <v>8643</v>
      </c>
      <c r="H33" s="6">
        <f t="shared" si="0"/>
        <v>4152</v>
      </c>
      <c r="I33" s="6">
        <v>3184</v>
      </c>
      <c r="J33" s="34">
        <v>7336</v>
      </c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>
        <v>654</v>
      </c>
      <c r="H34" s="6"/>
      <c r="I34" s="6">
        <v>149</v>
      </c>
      <c r="J34" s="35">
        <v>149</v>
      </c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>
        <v>69302</v>
      </c>
      <c r="H35" s="6">
        <f t="shared" si="0"/>
        <v>25322</v>
      </c>
      <c r="I35" s="6">
        <v>16834</v>
      </c>
      <c r="J35" s="34">
        <v>42156</v>
      </c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>
        <v>94875</v>
      </c>
      <c r="H36" s="6">
        <f t="shared" si="0"/>
        <v>28210</v>
      </c>
      <c r="I36" s="6">
        <v>37842</v>
      </c>
      <c r="J36" s="34">
        <v>66052</v>
      </c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>
        <v>84034</v>
      </c>
      <c r="H37" s="6">
        <f t="shared" si="0"/>
        <v>16208</v>
      </c>
      <c r="I37" s="6">
        <v>72291</v>
      </c>
      <c r="J37" s="34">
        <v>88499</v>
      </c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>
        <v>28712</v>
      </c>
      <c r="H38" s="6">
        <f t="shared" si="0"/>
        <v>20843</v>
      </c>
      <c r="I38" s="6">
        <v>17623</v>
      </c>
      <c r="J38" s="34">
        <v>38466</v>
      </c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>
        <v>85768</v>
      </c>
      <c r="H39" s="6">
        <f t="shared" si="0"/>
        <v>19335</v>
      </c>
      <c r="I39" s="6">
        <v>27959</v>
      </c>
      <c r="J39" s="34">
        <v>47294</v>
      </c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>
        <v>1471</v>
      </c>
      <c r="H40" s="6"/>
      <c r="I40" s="6">
        <v>232</v>
      </c>
      <c r="J40" s="35">
        <v>232</v>
      </c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>
        <v>6444</v>
      </c>
      <c r="H41" s="6">
        <f t="shared" si="0"/>
        <v>777</v>
      </c>
      <c r="I41" s="6">
        <v>3008</v>
      </c>
      <c r="J41" s="34">
        <v>3785</v>
      </c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>
        <v>6609</v>
      </c>
      <c r="H42" s="6">
        <f t="shared" si="0"/>
        <v>2518</v>
      </c>
      <c r="I42" s="6">
        <v>2171</v>
      </c>
      <c r="J42" s="34">
        <v>4689</v>
      </c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>
        <v>5926</v>
      </c>
      <c r="H43" s="6"/>
      <c r="I43" s="6">
        <v>841</v>
      </c>
      <c r="J43" s="35">
        <v>841</v>
      </c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>
        <v>41629</v>
      </c>
      <c r="H44" s="6">
        <f t="shared" si="0"/>
        <v>6106</v>
      </c>
      <c r="I44" s="6">
        <v>20272</v>
      </c>
      <c r="J44" s="34">
        <v>26378</v>
      </c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>
        <v>964</v>
      </c>
      <c r="H45" s="6"/>
      <c r="I45" s="6">
        <v>1019</v>
      </c>
      <c r="J45" s="34">
        <v>1019</v>
      </c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>
        <v>56348</v>
      </c>
      <c r="H46" s="6">
        <f t="shared" si="0"/>
        <v>21088</v>
      </c>
      <c r="I46" s="6">
        <v>15612</v>
      </c>
      <c r="J46" s="34">
        <v>36700</v>
      </c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>
        <f>24301-G27</f>
        <v>17737</v>
      </c>
      <c r="H47" s="6">
        <f t="shared" si="0"/>
        <v>893</v>
      </c>
      <c r="I47" s="6">
        <v>13076</v>
      </c>
      <c r="J47" s="34">
        <v>13969</v>
      </c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>
        <v>97807</v>
      </c>
      <c r="H48" s="6">
        <f t="shared" si="0"/>
        <v>22143</v>
      </c>
      <c r="I48" s="6">
        <v>28887</v>
      </c>
      <c r="J48" s="34">
        <v>51030</v>
      </c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>
        <v>7252</v>
      </c>
      <c r="H49" s="6">
        <f t="shared" si="0"/>
        <v>943</v>
      </c>
      <c r="I49" s="6">
        <v>3027</v>
      </c>
      <c r="J49" s="34">
        <v>3970</v>
      </c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>
        <v>25050</v>
      </c>
      <c r="H50" s="6">
        <f t="shared" si="0"/>
        <v>15084</v>
      </c>
      <c r="I50" s="6">
        <v>13964</v>
      </c>
      <c r="J50" s="34">
        <v>29048</v>
      </c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>
        <v>5341</v>
      </c>
      <c r="H51" s="6"/>
      <c r="I51" s="6">
        <v>3727</v>
      </c>
      <c r="J51" s="34">
        <v>3727</v>
      </c>
      <c r="K51" s="8"/>
      <c r="L51" s="8"/>
      <c r="M51" s="8"/>
    </row>
    <row r="52" spans="1:13" ht="13.5" customHeight="1" x14ac:dyDescent="0.2">
      <c r="A52" s="36" t="s">
        <v>4</v>
      </c>
      <c r="B52" s="36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1097040</v>
      </c>
      <c r="H52" s="11">
        <f t="shared" ref="H52:I52" si="1">SUM(H15:H51)</f>
        <v>314847</v>
      </c>
      <c r="I52" s="11">
        <f t="shared" si="1"/>
        <v>456119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H6:I6"/>
    <mergeCell ref="H1:I1"/>
    <mergeCell ref="H2:I2"/>
    <mergeCell ref="H3:I3"/>
    <mergeCell ref="H4:I4"/>
    <mergeCell ref="H5:I5"/>
    <mergeCell ref="A52:B52"/>
    <mergeCell ref="H7:I7"/>
    <mergeCell ref="A9:I10"/>
    <mergeCell ref="A12:A14"/>
    <mergeCell ref="B12:B14"/>
    <mergeCell ref="C12:C14"/>
    <mergeCell ref="D12:I12"/>
    <mergeCell ref="G13:I13"/>
  </mergeCells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M58"/>
  <sheetViews>
    <sheetView tabSelected="1" topLeftCell="B4" zoomScale="80" zoomScaleNormal="80" workbookViewId="0">
      <selection activeCell="I53" sqref="I53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9" width="18.7109375" style="1" customWidth="1"/>
    <col min="10" max="10" width="11.85546875" style="1" hidden="1" customWidth="1" outlineLevel="1"/>
    <col min="11" max="11" width="9.140625" style="1" collapsed="1"/>
    <col min="12" max="16384" width="9.140625" style="1"/>
  </cols>
  <sheetData>
    <row r="1" spans="1:13" x14ac:dyDescent="0.2">
      <c r="H1" s="37" t="s">
        <v>39</v>
      </c>
      <c r="I1" s="37"/>
    </row>
    <row r="2" spans="1:13" x14ac:dyDescent="0.2">
      <c r="H2" s="37" t="s">
        <v>26</v>
      </c>
      <c r="I2" s="37"/>
    </row>
    <row r="3" spans="1:13" x14ac:dyDescent="0.2">
      <c r="H3" s="37" t="s">
        <v>27</v>
      </c>
      <c r="I3" s="37"/>
    </row>
    <row r="4" spans="1:13" x14ac:dyDescent="0.2">
      <c r="H4" s="37" t="s">
        <v>28</v>
      </c>
      <c r="I4" s="37"/>
    </row>
    <row r="5" spans="1:13" x14ac:dyDescent="0.2">
      <c r="H5" s="37" t="s">
        <v>29</v>
      </c>
      <c r="I5" s="37"/>
    </row>
    <row r="6" spans="1:13" x14ac:dyDescent="0.2">
      <c r="H6" s="37" t="s">
        <v>30</v>
      </c>
      <c r="I6" s="37"/>
    </row>
    <row r="7" spans="1:13" x14ac:dyDescent="0.2">
      <c r="H7" s="37" t="s">
        <v>3</v>
      </c>
      <c r="I7" s="37"/>
    </row>
    <row r="9" spans="1:13" ht="12.75" customHeight="1" x14ac:dyDescent="0.2">
      <c r="A9" s="38" t="s">
        <v>31</v>
      </c>
      <c r="B9" s="38"/>
      <c r="C9" s="38"/>
      <c r="D9" s="38"/>
      <c r="E9" s="38"/>
      <c r="F9" s="38"/>
      <c r="G9" s="38"/>
      <c r="H9" s="38"/>
      <c r="I9" s="38"/>
      <c r="J9" s="2"/>
    </row>
    <row r="10" spans="1:13" ht="30.75" customHeight="1" x14ac:dyDescent="0.2">
      <c r="A10" s="38"/>
      <c r="B10" s="38"/>
      <c r="C10" s="38"/>
      <c r="D10" s="38"/>
      <c r="E10" s="38"/>
      <c r="F10" s="38"/>
      <c r="G10" s="38"/>
      <c r="H10" s="38"/>
      <c r="I10" s="38"/>
      <c r="J10" s="2"/>
    </row>
    <row r="12" spans="1:13" x14ac:dyDescent="0.2">
      <c r="A12" s="39" t="s">
        <v>0</v>
      </c>
      <c r="B12" s="42" t="s">
        <v>1</v>
      </c>
      <c r="C12" s="43" t="s">
        <v>2</v>
      </c>
      <c r="D12" s="42" t="s">
        <v>5</v>
      </c>
      <c r="E12" s="42"/>
      <c r="F12" s="42"/>
      <c r="G12" s="42"/>
      <c r="H12" s="42"/>
      <c r="I12" s="42"/>
    </row>
    <row r="13" spans="1:13" x14ac:dyDescent="0.2">
      <c r="A13" s="40"/>
      <c r="B13" s="42"/>
      <c r="C13" s="44"/>
      <c r="D13" s="3" t="s">
        <v>32</v>
      </c>
      <c r="E13" s="3" t="s">
        <v>33</v>
      </c>
      <c r="F13" s="3" t="s">
        <v>34</v>
      </c>
      <c r="G13" s="42" t="s">
        <v>35</v>
      </c>
      <c r="H13" s="42"/>
      <c r="I13" s="42"/>
    </row>
    <row r="14" spans="1:13" ht="28.5" customHeight="1" x14ac:dyDescent="0.2">
      <c r="A14" s="41"/>
      <c r="B14" s="42"/>
      <c r="C14" s="45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>
        <v>17313</v>
      </c>
      <c r="H15" s="6">
        <f>J15-I15</f>
        <v>4137</v>
      </c>
      <c r="I15" s="6">
        <v>44886</v>
      </c>
      <c r="J15" s="46">
        <v>49023</v>
      </c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>
        <v>15720</v>
      </c>
      <c r="H16" s="6">
        <f t="shared" ref="H16:H51" si="0">J16-I16</f>
        <v>12828</v>
      </c>
      <c r="I16" s="6">
        <v>7013</v>
      </c>
      <c r="J16" s="46">
        <v>19841</v>
      </c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>
        <v>1507</v>
      </c>
      <c r="H17" s="6">
        <f t="shared" si="0"/>
        <v>0</v>
      </c>
      <c r="I17" s="6">
        <v>414</v>
      </c>
      <c r="J17" s="47">
        <v>414</v>
      </c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>
        <v>39666</v>
      </c>
      <c r="H18" s="6">
        <f t="shared" si="0"/>
        <v>8030</v>
      </c>
      <c r="I18" s="6">
        <v>8629</v>
      </c>
      <c r="J18" s="46">
        <v>16659</v>
      </c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>
        <v>5283</v>
      </c>
      <c r="H19" s="6">
        <f t="shared" si="0"/>
        <v>338</v>
      </c>
      <c r="I19" s="6">
        <v>3462</v>
      </c>
      <c r="J19" s="46">
        <v>3800</v>
      </c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>
        <v>36604</v>
      </c>
      <c r="H20" s="6">
        <f t="shared" si="0"/>
        <v>16224</v>
      </c>
      <c r="I20" s="6">
        <v>25964</v>
      </c>
      <c r="J20" s="46">
        <v>42188</v>
      </c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>
        <v>10637</v>
      </c>
      <c r="H21" s="6">
        <f t="shared" si="0"/>
        <v>9354</v>
      </c>
      <c r="I21" s="6">
        <v>4668</v>
      </c>
      <c r="J21" s="46">
        <v>14022</v>
      </c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>
        <v>5258</v>
      </c>
      <c r="H22" s="6">
        <f t="shared" si="0"/>
        <v>2028</v>
      </c>
      <c r="I22" s="6">
        <v>3286</v>
      </c>
      <c r="J22" s="46">
        <v>5314</v>
      </c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>
        <v>4690</v>
      </c>
      <c r="H23" s="6">
        <f t="shared" si="0"/>
        <v>400</v>
      </c>
      <c r="I23" s="6">
        <v>5451</v>
      </c>
      <c r="J23" s="46">
        <v>5851</v>
      </c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>
        <v>3252</v>
      </c>
      <c r="H24" s="6">
        <f t="shared" si="0"/>
        <v>1120</v>
      </c>
      <c r="I24" s="6">
        <v>1381</v>
      </c>
      <c r="J24" s="46">
        <v>2501</v>
      </c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>
        <v>9362</v>
      </c>
      <c r="H25" s="6">
        <f t="shared" si="0"/>
        <v>0</v>
      </c>
      <c r="I25" s="6">
        <v>4308</v>
      </c>
      <c r="J25" s="46">
        <v>4308</v>
      </c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>
        <v>69240</v>
      </c>
      <c r="H26" s="6">
        <f t="shared" si="0"/>
        <v>25464</v>
      </c>
      <c r="I26" s="6">
        <v>22177</v>
      </c>
      <c r="J26" s="46">
        <v>47641</v>
      </c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/>
      <c r="H27" s="6">
        <f t="shared" si="0"/>
        <v>0</v>
      </c>
      <c r="I27" s="6">
        <v>5142</v>
      </c>
      <c r="J27" s="46">
        <v>5142</v>
      </c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>
        <v>68681</v>
      </c>
      <c r="H28" s="6">
        <f t="shared" si="0"/>
        <v>6709</v>
      </c>
      <c r="I28" s="6">
        <v>18611</v>
      </c>
      <c r="J28" s="46">
        <v>25320</v>
      </c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>
        <v>3192</v>
      </c>
      <c r="H29" s="6">
        <f t="shared" si="0"/>
        <v>49</v>
      </c>
      <c r="I29" s="6">
        <v>1636</v>
      </c>
      <c r="J29" s="46">
        <v>1685</v>
      </c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>
        <v>70141</v>
      </c>
      <c r="H30" s="6">
        <f t="shared" si="0"/>
        <v>56887</v>
      </c>
      <c r="I30" s="6">
        <v>16482</v>
      </c>
      <c r="J30" s="46">
        <v>73369</v>
      </c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>
        <v>11841</v>
      </c>
      <c r="H31" s="6">
        <f t="shared" si="0"/>
        <v>0</v>
      </c>
      <c r="I31" s="6">
        <v>1258</v>
      </c>
      <c r="J31" s="46">
        <v>1258</v>
      </c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>
        <v>25252</v>
      </c>
      <c r="H32" s="6">
        <f t="shared" si="0"/>
        <v>8772</v>
      </c>
      <c r="I32" s="6">
        <v>9303</v>
      </c>
      <c r="J32" s="46">
        <v>18075</v>
      </c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>
        <v>6297</v>
      </c>
      <c r="H33" s="6">
        <f t="shared" si="0"/>
        <v>-4152</v>
      </c>
      <c r="I33" s="6">
        <v>10951</v>
      </c>
      <c r="J33" s="46">
        <v>6799</v>
      </c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>
        <v>401</v>
      </c>
      <c r="H34" s="6">
        <f t="shared" si="0"/>
        <v>0</v>
      </c>
      <c r="I34" s="6">
        <v>175</v>
      </c>
      <c r="J34" s="47">
        <v>175</v>
      </c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>
        <v>64055</v>
      </c>
      <c r="H35" s="6">
        <f t="shared" si="0"/>
        <v>14559</v>
      </c>
      <c r="I35" s="6">
        <v>9886</v>
      </c>
      <c r="J35" s="46">
        <v>24445</v>
      </c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>
        <v>78818</v>
      </c>
      <c r="H36" s="6">
        <f t="shared" si="0"/>
        <v>27984</v>
      </c>
      <c r="I36" s="6">
        <v>37399</v>
      </c>
      <c r="J36" s="46">
        <v>65383</v>
      </c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>
        <v>60798</v>
      </c>
      <c r="H37" s="6">
        <f t="shared" si="0"/>
        <v>9900</v>
      </c>
      <c r="I37" s="6">
        <v>60695</v>
      </c>
      <c r="J37" s="46">
        <v>70595</v>
      </c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>
        <v>22252</v>
      </c>
      <c r="H38" s="6">
        <f t="shared" si="0"/>
        <v>18972</v>
      </c>
      <c r="I38" s="6">
        <v>19910</v>
      </c>
      <c r="J38" s="46">
        <v>38882</v>
      </c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>
        <v>69347</v>
      </c>
      <c r="H39" s="6">
        <f t="shared" si="0"/>
        <v>22696</v>
      </c>
      <c r="I39" s="6">
        <v>26303</v>
      </c>
      <c r="J39" s="46">
        <v>48999</v>
      </c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>
        <v>1213</v>
      </c>
      <c r="H40" s="6">
        <f t="shared" si="0"/>
        <v>0</v>
      </c>
      <c r="I40" s="6">
        <v>265</v>
      </c>
      <c r="J40" s="47">
        <v>265</v>
      </c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>
        <v>5712</v>
      </c>
      <c r="H41" s="6">
        <f t="shared" si="0"/>
        <v>970</v>
      </c>
      <c r="I41" s="6">
        <v>3430</v>
      </c>
      <c r="J41" s="46">
        <v>4400</v>
      </c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>
        <v>7077</v>
      </c>
      <c r="H42" s="6">
        <f t="shared" si="0"/>
        <v>2164</v>
      </c>
      <c r="I42" s="6">
        <v>2077</v>
      </c>
      <c r="J42" s="46">
        <v>4241</v>
      </c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>
        <v>3306</v>
      </c>
      <c r="H43" s="6">
        <f t="shared" si="0"/>
        <v>0</v>
      </c>
      <c r="I43" s="6">
        <v>929</v>
      </c>
      <c r="J43" s="47">
        <v>929</v>
      </c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>
        <v>34909</v>
      </c>
      <c r="H44" s="6">
        <f t="shared" si="0"/>
        <v>4540</v>
      </c>
      <c r="I44" s="6">
        <v>15767</v>
      </c>
      <c r="J44" s="46">
        <v>20307</v>
      </c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>
        <v>435</v>
      </c>
      <c r="H45" s="6">
        <f t="shared" si="0"/>
        <v>0</v>
      </c>
      <c r="I45" s="6">
        <v>1297</v>
      </c>
      <c r="J45" s="46">
        <v>1297</v>
      </c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>
        <v>46683</v>
      </c>
      <c r="H46" s="6">
        <f t="shared" si="0"/>
        <v>18424</v>
      </c>
      <c r="I46" s="6">
        <v>11894</v>
      </c>
      <c r="J46" s="46">
        <v>30318</v>
      </c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>
        <v>21056</v>
      </c>
      <c r="H47" s="6">
        <f t="shared" si="0"/>
        <v>639</v>
      </c>
      <c r="I47" s="6">
        <v>12791</v>
      </c>
      <c r="J47" s="46">
        <v>13430</v>
      </c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>
        <v>76549</v>
      </c>
      <c r="H48" s="6">
        <f t="shared" si="0"/>
        <v>18054</v>
      </c>
      <c r="I48" s="6">
        <v>23745</v>
      </c>
      <c r="J48" s="46">
        <v>41799</v>
      </c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>
        <v>4961</v>
      </c>
      <c r="H49" s="6">
        <f t="shared" si="0"/>
        <v>1007</v>
      </c>
      <c r="I49" s="6">
        <v>3398</v>
      </c>
      <c r="J49" s="46">
        <v>4405</v>
      </c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>
        <v>34319</v>
      </c>
      <c r="H50" s="6">
        <f t="shared" si="0"/>
        <v>4968</v>
      </c>
      <c r="I50" s="6">
        <v>16319</v>
      </c>
      <c r="J50" s="46">
        <v>21287</v>
      </c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>
        <v>4634</v>
      </c>
      <c r="H51" s="6">
        <f t="shared" si="0"/>
        <v>0</v>
      </c>
      <c r="I51" s="6">
        <v>4421</v>
      </c>
      <c r="J51" s="46">
        <v>4421</v>
      </c>
      <c r="K51" s="8"/>
      <c r="L51" s="8"/>
      <c r="M51" s="8"/>
    </row>
    <row r="52" spans="1:13" ht="13.5" customHeight="1" x14ac:dyDescent="0.2">
      <c r="A52" s="36" t="s">
        <v>4</v>
      </c>
      <c r="B52" s="36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940461</v>
      </c>
      <c r="H52" s="11">
        <f t="shared" ref="H52:I52" si="1">SUM(H15:H51)</f>
        <v>293065</v>
      </c>
      <c r="I52" s="11">
        <f>SUM(I15:I51)</f>
        <v>445723</v>
      </c>
      <c r="J52" s="8"/>
    </row>
    <row r="53" spans="1:13" x14ac:dyDescent="0.2">
      <c r="G53" s="12"/>
      <c r="H53" s="19"/>
      <c r="I53" s="19"/>
      <c r="J53" s="7"/>
    </row>
    <row r="54" spans="1:13" x14ac:dyDescent="0.2">
      <c r="G54" s="12"/>
      <c r="H54" s="19"/>
      <c r="I54" s="19"/>
    </row>
    <row r="55" spans="1:13" x14ac:dyDescent="0.2">
      <c r="H55" s="8"/>
      <c r="I55" s="8"/>
    </row>
    <row r="58" spans="1:13" x14ac:dyDescent="0.2">
      <c r="C58" s="13"/>
      <c r="D58" s="13"/>
      <c r="E58" s="13"/>
      <c r="F58" s="13"/>
    </row>
  </sheetData>
  <mergeCells count="14">
    <mergeCell ref="H6:I6"/>
    <mergeCell ref="H1:I1"/>
    <mergeCell ref="H2:I2"/>
    <mergeCell ref="H3:I3"/>
    <mergeCell ref="H4:I4"/>
    <mergeCell ref="H5:I5"/>
    <mergeCell ref="A52:B52"/>
    <mergeCell ref="H7:I7"/>
    <mergeCell ref="A9:I10"/>
    <mergeCell ref="A12:A14"/>
    <mergeCell ref="B12:B14"/>
    <mergeCell ref="C12:C14"/>
    <mergeCell ref="D12:I12"/>
    <mergeCell ref="G13:I13"/>
  </mergeCells>
  <pageMargins left="0.7" right="0.7" top="0.75" bottom="0.75" header="0.3" footer="0.3"/>
  <pageSetup paperSize="9"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81B33-8190-424B-8AAB-8FCDDFAD4AB8}">
  <dimension ref="A1:K52"/>
  <sheetViews>
    <sheetView topLeftCell="A13" workbookViewId="0">
      <selection activeCell="I30" sqref="I30"/>
    </sheetView>
  </sheetViews>
  <sheetFormatPr defaultRowHeight="12.75" outlineLevelCol="1" x14ac:dyDescent="0.2"/>
  <cols>
    <col min="2" max="2" width="18.28515625" customWidth="1"/>
    <col min="7" max="7" width="11.28515625" customWidth="1"/>
    <col min="8" max="8" width="10.7109375" customWidth="1"/>
    <col min="9" max="9" width="10.140625" customWidth="1"/>
    <col min="10" max="10" width="0" hidden="1" customWidth="1" outlineLevel="1"/>
    <col min="11" max="11" width="9.140625" collapsed="1"/>
  </cols>
  <sheetData>
    <row r="1" spans="1:10" x14ac:dyDescent="0.2">
      <c r="A1" s="1"/>
      <c r="B1" s="1"/>
      <c r="C1" s="1"/>
      <c r="D1" s="1"/>
      <c r="E1" s="1"/>
      <c r="F1" s="1"/>
      <c r="G1" s="1"/>
      <c r="H1" s="37" t="s">
        <v>39</v>
      </c>
      <c r="I1" s="37"/>
    </row>
    <row r="2" spans="1:10" x14ac:dyDescent="0.2">
      <c r="A2" s="1"/>
      <c r="B2" s="1"/>
      <c r="C2" s="1"/>
      <c r="D2" s="1"/>
      <c r="E2" s="1"/>
      <c r="F2" s="1"/>
      <c r="G2" s="1"/>
      <c r="H2" s="37" t="s">
        <v>26</v>
      </c>
      <c r="I2" s="37"/>
    </row>
    <row r="3" spans="1:10" x14ac:dyDescent="0.2">
      <c r="A3" s="1"/>
      <c r="B3" s="1"/>
      <c r="C3" s="1"/>
      <c r="D3" s="1"/>
      <c r="E3" s="1"/>
      <c r="F3" s="1"/>
      <c r="G3" s="1"/>
      <c r="H3" s="37" t="s">
        <v>27</v>
      </c>
      <c r="I3" s="37"/>
    </row>
    <row r="4" spans="1:10" x14ac:dyDescent="0.2">
      <c r="A4" s="1"/>
      <c r="B4" s="1"/>
      <c r="C4" s="1"/>
      <c r="D4" s="1"/>
      <c r="E4" s="1"/>
      <c r="F4" s="1"/>
      <c r="G4" s="1"/>
      <c r="H4" s="37" t="s">
        <v>28</v>
      </c>
      <c r="I4" s="37"/>
    </row>
    <row r="5" spans="1:10" x14ac:dyDescent="0.2">
      <c r="A5" s="1"/>
      <c r="B5" s="1"/>
      <c r="C5" s="1"/>
      <c r="D5" s="1"/>
      <c r="E5" s="1"/>
      <c r="F5" s="1"/>
      <c r="G5" s="1"/>
      <c r="H5" s="37" t="s">
        <v>29</v>
      </c>
      <c r="I5" s="37"/>
    </row>
    <row r="6" spans="1:10" x14ac:dyDescent="0.2">
      <c r="A6" s="1"/>
      <c r="B6" s="1"/>
      <c r="C6" s="1"/>
      <c r="D6" s="1"/>
      <c r="E6" s="1"/>
      <c r="F6" s="1"/>
      <c r="G6" s="1"/>
      <c r="H6" s="37" t="s">
        <v>30</v>
      </c>
      <c r="I6" s="37"/>
    </row>
    <row r="7" spans="1:10" x14ac:dyDescent="0.2">
      <c r="A7" s="1"/>
      <c r="B7" s="1"/>
      <c r="C7" s="1"/>
      <c r="D7" s="1"/>
      <c r="E7" s="1"/>
      <c r="F7" s="1"/>
      <c r="G7" s="1"/>
      <c r="H7" s="37" t="s">
        <v>3</v>
      </c>
      <c r="I7" s="37"/>
    </row>
    <row r="8" spans="1:10" x14ac:dyDescent="0.2">
      <c r="A8" s="1"/>
      <c r="B8" s="1"/>
      <c r="C8" s="1"/>
      <c r="D8" s="1"/>
      <c r="E8" s="1"/>
      <c r="F8" s="1"/>
      <c r="G8" s="1"/>
      <c r="H8" s="1"/>
      <c r="I8" s="1"/>
    </row>
    <row r="9" spans="1:10" x14ac:dyDescent="0.2">
      <c r="A9" s="38" t="s">
        <v>31</v>
      </c>
      <c r="B9" s="38"/>
      <c r="C9" s="38"/>
      <c r="D9" s="38"/>
      <c r="E9" s="38"/>
      <c r="F9" s="38"/>
      <c r="G9" s="38"/>
      <c r="H9" s="38"/>
      <c r="I9" s="38"/>
    </row>
    <row r="10" spans="1:10" x14ac:dyDescent="0.2">
      <c r="A10" s="38"/>
      <c r="B10" s="38"/>
      <c r="C10" s="38"/>
      <c r="D10" s="38"/>
      <c r="E10" s="38"/>
      <c r="F10" s="38"/>
      <c r="G10" s="38"/>
      <c r="H10" s="38"/>
      <c r="I10" s="38"/>
    </row>
    <row r="11" spans="1:10" x14ac:dyDescent="0.2">
      <c r="A11" s="1"/>
      <c r="B11" s="1"/>
      <c r="C11" s="1"/>
      <c r="D11" s="1"/>
      <c r="E11" s="1"/>
      <c r="F11" s="1"/>
      <c r="G11" s="1"/>
      <c r="H11" s="1"/>
      <c r="I11" s="1"/>
    </row>
    <row r="12" spans="1:10" x14ac:dyDescent="0.2">
      <c r="A12" s="39" t="s">
        <v>0</v>
      </c>
      <c r="B12" s="42" t="s">
        <v>1</v>
      </c>
      <c r="C12" s="43" t="s">
        <v>2</v>
      </c>
      <c r="D12" s="42" t="s">
        <v>6</v>
      </c>
      <c r="E12" s="42"/>
      <c r="F12" s="42"/>
      <c r="G12" s="42"/>
      <c r="H12" s="42"/>
      <c r="I12" s="42"/>
    </row>
    <row r="13" spans="1:10" x14ac:dyDescent="0.2">
      <c r="A13" s="40"/>
      <c r="B13" s="42"/>
      <c r="C13" s="44"/>
      <c r="D13" s="3" t="s">
        <v>32</v>
      </c>
      <c r="E13" s="3" t="s">
        <v>33</v>
      </c>
      <c r="F13" s="3" t="s">
        <v>34</v>
      </c>
      <c r="G13" s="42" t="s">
        <v>35</v>
      </c>
      <c r="H13" s="42"/>
      <c r="I13" s="42"/>
    </row>
    <row r="14" spans="1:10" ht="89.25" x14ac:dyDescent="0.2">
      <c r="A14" s="41"/>
      <c r="B14" s="42"/>
      <c r="C14" s="45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0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>
        <f>январь!G15+февраль!G15+март!G15+апрель!G15+май!G15+июнь!G15+июль!G15+август!G15+сентябрь!G15+октябрь!G15+ноябрь!G15+декабрь!G15</f>
        <v>227559</v>
      </c>
      <c r="H15" s="6">
        <f>январь!H15+февраль!H15+март!H15+апрель!H15+май!H15+июнь!H15+июль!H15+август!H15+сентябрь!H15+октябрь!H15+ноябрь!H15+декабрь!H15</f>
        <v>59587</v>
      </c>
      <c r="I15" s="6">
        <f>январь!I15+февраль!I15+март!I15+апрель!I15+май!I15+июнь!I15+июль!I15+август!I15+сентябрь!I15+октябрь!I15+ноябрь!I15+декабрь!I15</f>
        <v>475990</v>
      </c>
      <c r="J15" s="24">
        <f>H15+I15</f>
        <v>535577</v>
      </c>
    </row>
    <row r="16" spans="1:10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>
        <f>январь!G16+февраль!G16+март!G16+апрель!G16+май!G16+июнь!G16+июль!G16+август!G16+сентябрь!G16+октябрь!G16+ноябрь!G16+декабрь!G16</f>
        <v>171569</v>
      </c>
      <c r="H16" s="6">
        <f>январь!H16+февраль!H16+март!H16+апрель!H16+май!H16+июнь!H16+июль!H16+август!H16+сентябрь!H16+октябрь!H16+ноябрь!H16+декабрь!H16</f>
        <v>32801</v>
      </c>
      <c r="I16" s="6">
        <f>январь!I16+февраль!I16+март!I16+апрель!I16+май!I16+июнь!I16+июль!I16+август!I16+сентябрь!I16+октябрь!I16+ноябрь!I16+декабрь!I16</f>
        <v>78914</v>
      </c>
      <c r="J16" s="24">
        <f t="shared" ref="J16:J51" si="0">H16+I16</f>
        <v>111715</v>
      </c>
    </row>
    <row r="17" spans="1:10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>
        <f>январь!G17+февраль!G17+март!G17+апрель!G17+май!G17+июнь!G17+июль!G17+август!G17+сентябрь!G17+октябрь!G17+ноябрь!G17+декабрь!G17</f>
        <v>27434</v>
      </c>
      <c r="H17" s="6">
        <f>январь!H17+февраль!H17+март!H17+апрель!H17+май!H17+июнь!H17+июль!H17+август!H17+сентябрь!H17+октябрь!H17+ноябрь!H17+декабрь!H17</f>
        <v>0</v>
      </c>
      <c r="I17" s="6">
        <f>январь!I17+февраль!I17+март!I17+апрель!I17+май!I17+июнь!I17+июль!I17+август!I17+сентябрь!I17+октябрь!I17+ноябрь!I17+декабрь!I17</f>
        <v>4178</v>
      </c>
      <c r="J17" s="24">
        <f t="shared" si="0"/>
        <v>4178</v>
      </c>
    </row>
    <row r="18" spans="1:10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>
        <f>январь!G18+февраль!G18+март!G18+апрель!G18+май!G18+июнь!G18+июль!G18+август!G18+сентябрь!G18+октябрь!G18+ноябрь!G18+декабрь!G18</f>
        <v>540430</v>
      </c>
      <c r="H18" s="6">
        <f>январь!H18+февраль!H18+март!H18+апрель!H18+май!H18+июнь!H18+июль!H18+август!H18+сентябрь!H18+октябрь!H18+ноябрь!H18+декабрь!H18</f>
        <v>101520</v>
      </c>
      <c r="I18" s="6">
        <f>январь!I18+февраль!I18+март!I18+апрель!I18+май!I18+июнь!I18+июль!I18+август!I18+сентябрь!I18+октябрь!I18+ноябрь!I18+декабрь!I18</f>
        <v>92252</v>
      </c>
      <c r="J18" s="24">
        <f t="shared" si="0"/>
        <v>193772</v>
      </c>
    </row>
    <row r="19" spans="1:10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>
        <f>январь!G19+февраль!G19+март!G19+апрель!G19+май!G19+июнь!G19+июль!G19+август!G19+сентябрь!G19+октябрь!G19+ноябрь!G19+декабрь!G19</f>
        <v>80123</v>
      </c>
      <c r="H19" s="6">
        <f>январь!H19+февраль!H19+март!H19+апрель!H19+май!H19+июнь!H19+июль!H19+август!H19+сентябрь!H19+октябрь!H19+ноябрь!H19+декабрь!H19</f>
        <v>5242</v>
      </c>
      <c r="I19" s="6">
        <f>январь!I19+февраль!I19+март!I19+апрель!I19+май!I19+июнь!I19+июль!I19+август!I19+сентябрь!I19+октябрь!I19+ноябрь!I19+декабрь!I19</f>
        <v>32131</v>
      </c>
      <c r="J19" s="24">
        <f t="shared" si="0"/>
        <v>37373</v>
      </c>
    </row>
    <row r="20" spans="1:10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>
        <f>январь!G20+февраль!G20+март!G20+апрель!G20+май!G20+июнь!G20+июль!G20+август!G20+сентябрь!G20+октябрь!G20+ноябрь!G20+декабрь!G20</f>
        <v>506809</v>
      </c>
      <c r="H20" s="6">
        <f>январь!H20+февраль!H20+март!H20+апрель!H20+май!H20+июнь!H20+июль!H20+август!H20+сентябрь!H20+октябрь!H20+ноябрь!H20+декабрь!H20</f>
        <v>270996</v>
      </c>
      <c r="I20" s="6">
        <f>январь!I20+февраль!I20+март!I20+апрель!I20+май!I20+июнь!I20+июль!I20+август!I20+сентябрь!I20+октябрь!I20+ноябрь!I20+декабрь!I20</f>
        <v>256793</v>
      </c>
      <c r="J20" s="24">
        <f t="shared" si="0"/>
        <v>527789</v>
      </c>
    </row>
    <row r="21" spans="1:10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>
        <f>январь!G21+февраль!G21+март!G21+апрель!G21+май!G21+июнь!G21+июль!G21+август!G21+сентябрь!G21+октябрь!G21+ноябрь!G21+декабрь!G21</f>
        <v>137109</v>
      </c>
      <c r="H21" s="6">
        <f>январь!H21+февраль!H21+март!H21+апрель!H21+май!H21+июнь!H21+июль!H21+август!H21+сентябрь!H21+октябрь!H21+ноябрь!H21+декабрь!H21</f>
        <v>99040</v>
      </c>
      <c r="I21" s="6">
        <f>январь!I21+февраль!I21+март!I21+апрель!I21+май!I21+июнь!I21+июль!I21+август!I21+сентябрь!I21+октябрь!I21+ноябрь!I21+декабрь!I21</f>
        <v>45867</v>
      </c>
      <c r="J21" s="24">
        <f t="shared" si="0"/>
        <v>144907</v>
      </c>
    </row>
    <row r="22" spans="1:10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>
        <f>январь!G22+февраль!G22+март!G22+апрель!G22+май!G22+июнь!G22+июль!G22+август!G22+сентябрь!G22+октябрь!G22+ноябрь!G22+декабрь!G22</f>
        <v>70772</v>
      </c>
      <c r="H22" s="6">
        <f>январь!H22+февраль!H22+март!H22+апрель!H22+май!H22+июнь!H22+июль!H22+август!H22+сентябрь!H22+октябрь!H22+ноябрь!H22+декабрь!H22</f>
        <v>25856</v>
      </c>
      <c r="I22" s="6">
        <f>январь!I22+февраль!I22+март!I22+апрель!I22+май!I22+июнь!I22+июль!I22+август!I22+сентябрь!I22+октябрь!I22+ноябрь!I22+декабрь!I22</f>
        <v>30164</v>
      </c>
      <c r="J22" s="24">
        <f t="shared" si="0"/>
        <v>56020</v>
      </c>
    </row>
    <row r="23" spans="1:10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>
        <f>январь!G23+февраль!G23+март!G23+апрель!G23+май!G23+июнь!G23+июль!G23+август!G23+сентябрь!G23+октябрь!G23+ноябрь!G23+декабрь!G23</f>
        <v>74949</v>
      </c>
      <c r="H23" s="6">
        <f>январь!H23+февраль!H23+март!H23+апрель!H23+май!H23+июнь!H23+июль!H23+август!H23+сентябрь!H23+октябрь!H23+ноябрь!H23+декабрь!H23</f>
        <v>5532</v>
      </c>
      <c r="I23" s="6">
        <f>январь!I23+февраль!I23+март!I23+апрель!I23+май!I23+июнь!I23+июль!I23+август!I23+сентябрь!I23+октябрь!I23+ноябрь!I23+декабрь!I23</f>
        <v>44206</v>
      </c>
      <c r="J23" s="24">
        <f t="shared" si="0"/>
        <v>49738</v>
      </c>
    </row>
    <row r="24" spans="1:10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>
        <f>январь!G24+февраль!G24+март!G24+апрель!G24+май!G24+июнь!G24+июль!G24+август!G24+сентябрь!G24+октябрь!G24+ноябрь!G24+декабрь!G24</f>
        <v>37267</v>
      </c>
      <c r="H24" s="6">
        <f>январь!H24+февраль!H24+март!H24+апрель!H24+май!H24+июнь!H24+июль!H24+август!H24+сентябрь!H24+октябрь!H24+ноябрь!H24+декабрь!H24</f>
        <v>9697</v>
      </c>
      <c r="I24" s="6">
        <f>январь!I24+февраль!I24+март!I24+апрель!I24+май!I24+июнь!I24+июль!I24+август!I24+сентябрь!I24+октябрь!I24+ноябрь!I24+декабрь!I24</f>
        <v>14165</v>
      </c>
      <c r="J24" s="24">
        <f t="shared" si="0"/>
        <v>23862</v>
      </c>
    </row>
    <row r="25" spans="1:10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>
        <f>январь!G25+февраль!G25+март!G25+апрель!G25+май!G25+июнь!G25+июль!G25+август!G25+сентябрь!G25+октябрь!G25+ноябрь!G25+декабрь!G25</f>
        <v>120175</v>
      </c>
      <c r="H25" s="6">
        <f>январь!H25+февраль!H25+март!H25+апрель!H25+май!H25+июнь!H25+июль!H25+август!H25+сентябрь!H25+октябрь!H25+ноябрь!H25+декабрь!H25</f>
        <v>0</v>
      </c>
      <c r="I25" s="6">
        <f>январь!I25+февраль!I25+март!I25+апрель!I25+май!I25+июнь!I25+июль!I25+август!I25+сентябрь!I25+октябрь!I25+ноябрь!I25+декабрь!I25</f>
        <v>47183</v>
      </c>
      <c r="J25" s="24">
        <f t="shared" si="0"/>
        <v>47183</v>
      </c>
    </row>
    <row r="26" spans="1:10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>
        <f>январь!G26+февраль!G26+март!G26+апрель!G26+май!G26+июнь!G26+июль!G26+август!G26+сентябрь!G26+октябрь!G26+ноябрь!G26+декабрь!G26</f>
        <v>743525</v>
      </c>
      <c r="H26" s="6">
        <f>январь!H26+февраль!H26+март!H26+апрель!H26+май!H26+июнь!H26+июль!H26+август!H26+сентябрь!H26+октябрь!H26+ноябрь!H26+декабрь!H26</f>
        <v>169418</v>
      </c>
      <c r="I26" s="6">
        <f>январь!I26+февраль!I26+март!I26+апрель!I26+май!I26+июнь!I26+июль!I26+август!I26+сентябрь!I26+октябрь!I26+ноябрь!I26+декабрь!I26</f>
        <v>202603</v>
      </c>
      <c r="J26" s="24">
        <f t="shared" si="0"/>
        <v>372021</v>
      </c>
    </row>
    <row r="27" spans="1:10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>
        <f>январь!G27+февраль!G27+март!G27+апрель!G27+май!G27+июнь!G27+июль!G27+август!G27+сентябрь!G27+октябрь!G27+ноябрь!G27+декабрь!G27</f>
        <v>184701</v>
      </c>
      <c r="H27" s="6">
        <f>январь!H27+февраль!H27+март!H27+апрель!H27+май!H27+июнь!H27+июль!H27+август!H27+сентябрь!H27+октябрь!H27+ноябрь!H27+декабрь!H27</f>
        <v>22</v>
      </c>
      <c r="I27" s="6">
        <f>январь!I27+февраль!I27+март!I27+апрель!I27+май!I27+июнь!I27+июль!I27+август!I27+сентябрь!I27+октябрь!I27+ноябрь!I27+декабрь!I27</f>
        <v>54127</v>
      </c>
      <c r="J27" s="24">
        <f t="shared" si="0"/>
        <v>54149</v>
      </c>
    </row>
    <row r="28" spans="1:10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>
        <f>январь!G28+февраль!G28+март!G28+апрель!G28+май!G28+июнь!G28+июль!G28+август!G28+сентябрь!G28+октябрь!G28+ноябрь!G28+декабрь!G28</f>
        <v>732331</v>
      </c>
      <c r="H28" s="6">
        <f>январь!H28+февраль!H28+март!H28+апрель!H28+май!H28+июнь!H28+июль!H28+август!H28+сентябрь!H28+октябрь!H28+ноябрь!H28+декабрь!H28</f>
        <v>71436</v>
      </c>
      <c r="I28" s="6">
        <f>январь!I28+февраль!I28+март!I28+апрель!I28+май!I28+июнь!I28+июль!I28+август!I28+сентябрь!I28+октябрь!I28+ноябрь!I28+декабрь!I28</f>
        <v>188247</v>
      </c>
      <c r="J28" s="24">
        <f t="shared" si="0"/>
        <v>259683</v>
      </c>
    </row>
    <row r="29" spans="1:10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>
        <f>январь!G29+февраль!G29+март!G29+апрель!G29+май!G29+июнь!G29+июль!G29+август!G29+сентябрь!G29+октябрь!G29+ноябрь!G29+декабрь!G29</f>
        <v>44292</v>
      </c>
      <c r="H29" s="6">
        <f>январь!H29+февраль!H29+март!H29+апрель!H29+май!H29+июнь!H29+июль!H29+август!H29+сентябрь!H29+октябрь!H29+ноябрь!H29+декабрь!H29</f>
        <v>1456</v>
      </c>
      <c r="I29" s="6">
        <f>январь!I29+февраль!I29+март!I29+апрель!I29+май!I29+июнь!I29+июль!I29+август!I29+сентябрь!I29+октябрь!I29+ноябрь!I29+декабрь!I29</f>
        <v>10723</v>
      </c>
      <c r="J29" s="24">
        <f t="shared" si="0"/>
        <v>12179</v>
      </c>
    </row>
    <row r="30" spans="1:10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>
        <f>январь!G30+февраль!G30+март!G30+апрель!G30+май!G30+июнь!G30+июль!G30+август!G30+сентябрь!G30+октябрь!G30+ноябрь!G30+декабрь!G30</f>
        <v>764624</v>
      </c>
      <c r="H30" s="6">
        <f>январь!H30+февраль!H30+март!H30+апрель!H30+май!H30+июнь!H30+июль!H30+август!H30+сентябрь!H30+октябрь!H30+ноябрь!H30+декабрь!H30</f>
        <v>673732</v>
      </c>
      <c r="I30" s="6">
        <f>январь!I30+февраль!I30+март!I30+апрель!I30+май!I30+июнь!I30+июль!I30+август!I30+сентябрь!I30+октябрь!I30+ноябрь!I30+декабрь!I30</f>
        <v>144677</v>
      </c>
      <c r="J30" s="24">
        <f t="shared" si="0"/>
        <v>818409</v>
      </c>
    </row>
    <row r="31" spans="1:10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>
        <f>январь!G31+февраль!G31+март!G31+апрель!G31+май!G31+июнь!G31+июль!G31+август!G31+сентябрь!G31+октябрь!G31+ноябрь!G31+декабрь!G31</f>
        <v>135950</v>
      </c>
      <c r="H31" s="6">
        <f>январь!H31+февраль!H31+март!H31+апрель!H31+май!H31+июнь!H31+июль!H31+август!H31+сентябрь!H31+октябрь!H31+ноябрь!H31+декабрь!H31</f>
        <v>272</v>
      </c>
      <c r="I31" s="6">
        <f>январь!I31+февраль!I31+март!I31+апрель!I31+май!I31+июнь!I31+июль!I31+август!I31+сентябрь!I31+октябрь!I31+ноябрь!I31+декабрь!I31</f>
        <v>10342</v>
      </c>
      <c r="J31" s="24">
        <f t="shared" si="0"/>
        <v>10614</v>
      </c>
    </row>
    <row r="32" spans="1:10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>
        <f>январь!G32+февраль!G32+март!G32+апрель!G32+май!G32+июнь!G32+июль!G32+август!G32+сентябрь!G32+октябрь!G32+ноябрь!G32+декабрь!G32</f>
        <v>345167</v>
      </c>
      <c r="H32" s="6">
        <f>январь!H32+февраль!H32+март!H32+апрель!H32+май!H32+июнь!H32+июль!H32+август!H32+сентябрь!H32+октябрь!H32+ноябрь!H32+декабрь!H32</f>
        <v>108572</v>
      </c>
      <c r="I32" s="6">
        <f>январь!I32+февраль!I32+март!I32+апрель!I32+май!I32+июнь!I32+июль!I32+август!I32+сентябрь!I32+октябрь!I32+ноябрь!I32+декабрь!I32</f>
        <v>83500</v>
      </c>
      <c r="J32" s="24">
        <f t="shared" si="0"/>
        <v>192072</v>
      </c>
    </row>
    <row r="33" spans="1:10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>
        <f>январь!G33+февраль!G33+март!G33+апрель!G33+май!G33+июнь!G33+июль!G33+август!G33+сентябрь!G33+октябрь!G33+ноябрь!G33+декабрь!G33</f>
        <v>106237</v>
      </c>
      <c r="H33" s="6">
        <f>январь!H33+февраль!H33+март!H33+апрель!H33+май!H33+июнь!H33+июль!H33+август!H33+сентябрь!H33+октябрь!H33+ноябрь!H33+декабрь!H33</f>
        <v>962</v>
      </c>
      <c r="I33" s="6">
        <f>январь!I33+февраль!I33+март!I33+апрель!I33+май!I33+июнь!I33+июль!I33+август!I33+сентябрь!I33+октябрь!I33+ноябрь!I33+декабрь!I33</f>
        <v>47349</v>
      </c>
      <c r="J33" s="24">
        <f t="shared" si="0"/>
        <v>48311</v>
      </c>
    </row>
    <row r="34" spans="1:10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>
        <f>январь!G34+февраль!G34+март!G34+апрель!G34+май!G34+июнь!G34+июль!G34+август!G34+сентябрь!G34+октябрь!G34+ноябрь!G34+декабрь!G34</f>
        <v>7726</v>
      </c>
      <c r="H34" s="6">
        <f>январь!H34+февраль!H34+март!H34+апрель!H34+май!H34+июнь!H34+июль!H34+август!H34+сентябрь!H34+октябрь!H34+ноябрь!H34+декабрь!H34</f>
        <v>0</v>
      </c>
      <c r="I34" s="6">
        <f>январь!I34+февраль!I34+март!I34+апрель!I34+май!I34+июнь!I34+июль!I34+август!I34+сентябрь!I34+октябрь!I34+ноябрь!I34+декабрь!I34</f>
        <v>1197</v>
      </c>
      <c r="J34" s="24">
        <f t="shared" si="0"/>
        <v>1197</v>
      </c>
    </row>
    <row r="35" spans="1:10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>
        <f>январь!G35+февраль!G35+март!G35+апрель!G35+май!G35+июнь!G35+июль!G35+август!G35+сентябрь!G35+октябрь!G35+ноябрь!G35+декабрь!G35</f>
        <v>722066</v>
      </c>
      <c r="H35" s="6">
        <f>январь!H35+февраль!H35+март!H35+апрель!H35+май!H35+июнь!H35+июль!H35+август!H35+сентябрь!H35+октябрь!H35+ноябрь!H35+декабрь!H35</f>
        <v>206866</v>
      </c>
      <c r="I35" s="6">
        <f>январь!I35+февраль!I35+март!I35+апрель!I35+май!I35+июнь!I35+июль!I35+август!I35+сентябрь!I35+октябрь!I35+ноябрь!I35+декабрь!I35</f>
        <v>204298</v>
      </c>
      <c r="J35" s="24">
        <f t="shared" si="0"/>
        <v>411164</v>
      </c>
    </row>
    <row r="36" spans="1:10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>
        <f>январь!G36+февраль!G36+март!G36+апрель!G36+май!G36+июнь!G36+июль!G36+август!G36+сентябрь!G36+октябрь!G36+ноябрь!G36+декабрь!G36</f>
        <v>1084511</v>
      </c>
      <c r="H36" s="6">
        <f>январь!H36+февраль!H36+март!H36+апрель!H36+май!H36+июнь!H36+июль!H36+август!H36+сентябрь!H36+октябрь!H36+ноябрь!H36+декабрь!H36</f>
        <v>286514</v>
      </c>
      <c r="I36" s="6">
        <f>январь!I36+февраль!I36+март!I36+апрель!I36+май!I36+июнь!I36+июль!I36+август!I36+сентябрь!I36+октябрь!I36+ноябрь!I36+декабрь!I36</f>
        <v>357091</v>
      </c>
      <c r="J36" s="24">
        <f t="shared" si="0"/>
        <v>643605</v>
      </c>
    </row>
    <row r="37" spans="1:10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>
        <f>январь!G37+февраль!G37+март!G37+апрель!G37+май!G37+июнь!G37+июль!G37+август!G37+сентябрь!G37+октябрь!G37+ноябрь!G37+декабрь!G37</f>
        <v>831850</v>
      </c>
      <c r="H37" s="6">
        <f>январь!H37+февраль!H37+март!H37+апрель!H37+май!H37+июнь!H37+июль!H37+август!H37+сентябрь!H37+октябрь!H37+ноябрь!H37+декабрь!H37</f>
        <v>238283</v>
      </c>
      <c r="I37" s="6">
        <f>январь!I37+февраль!I37+март!I37+апрель!I37+май!I37+июнь!I37+июль!I37+август!I37+сентябрь!I37+октябрь!I37+ноябрь!I37+декабрь!I37</f>
        <v>724665</v>
      </c>
      <c r="J37" s="24">
        <f t="shared" si="0"/>
        <v>962948</v>
      </c>
    </row>
    <row r="38" spans="1:10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>
        <f>январь!G38+февраль!G38+март!G38+апрель!G38+май!G38+июнь!G38+июль!G38+август!G38+сентябрь!G38+октябрь!G38+ноябрь!G38+декабрь!G38</f>
        <v>347711</v>
      </c>
      <c r="H38" s="6">
        <f>январь!H38+февраль!H38+март!H38+апрель!H38+май!H38+июнь!H38+июль!H38+август!H38+сентябрь!H38+октябрь!H38+ноябрь!H38+декабрь!H38</f>
        <v>237431</v>
      </c>
      <c r="I38" s="6">
        <f>январь!I38+февраль!I38+март!I38+апрель!I38+май!I38+июнь!I38+июль!I38+август!I38+сентябрь!I38+октябрь!I38+ноябрь!I38+декабрь!I38</f>
        <v>177354</v>
      </c>
      <c r="J38" s="24">
        <f t="shared" si="0"/>
        <v>414785</v>
      </c>
    </row>
    <row r="39" spans="1:10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>
        <f>январь!G39+февраль!G39+март!G39+апрель!G39+май!G39+июнь!G39+июль!G39+август!G39+сентябрь!G39+октябрь!G39+ноябрь!G39+декабрь!G39</f>
        <v>980159</v>
      </c>
      <c r="H39" s="6">
        <f>январь!H39+февраль!H39+март!H39+апрель!H39+май!H39+июнь!H39+июль!H39+август!H39+сентябрь!H39+октябрь!H39+ноябрь!H39+декабрь!H39</f>
        <v>284886</v>
      </c>
      <c r="I39" s="6">
        <f>январь!I39+февраль!I39+март!I39+апрель!I39+май!I39+июнь!I39+июль!I39+август!I39+сентябрь!I39+октябрь!I39+ноябрь!I39+декабрь!I39</f>
        <v>254240</v>
      </c>
      <c r="J39" s="24">
        <f t="shared" si="0"/>
        <v>539126</v>
      </c>
    </row>
    <row r="40" spans="1:10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>
        <f>январь!G40+февраль!G40+март!G40+апрель!G40+май!G40+июнь!G40+июль!G40+август!G40+сентябрь!G40+октябрь!G40+ноябрь!G40+декабрь!G40</f>
        <v>30509</v>
      </c>
      <c r="H40" s="6">
        <f>январь!H40+февраль!H40+март!H40+апрель!H40+май!H40+июнь!H40+июль!H40+август!H40+сентябрь!H40+октябрь!H40+ноябрь!H40+декабрь!H40</f>
        <v>0</v>
      </c>
      <c r="I40" s="6">
        <f>январь!I40+февраль!I40+март!I40+апрель!I40+май!I40+июнь!I40+июль!I40+август!I40+сентябрь!I40+октябрь!I40+ноябрь!I40+декабрь!I40</f>
        <v>1523</v>
      </c>
      <c r="J40" s="24">
        <f t="shared" si="0"/>
        <v>1523</v>
      </c>
    </row>
    <row r="41" spans="1:10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>
        <f>январь!G41+февраль!G41+март!G41+апрель!G41+май!G41+июнь!G41+июль!G41+август!G41+сентябрь!G41+октябрь!G41+ноябрь!G41+декабрь!G41</f>
        <v>91119</v>
      </c>
      <c r="H41" s="6">
        <f>январь!H41+февраль!H41+март!H41+апрель!H41+май!H41+июнь!H41+июль!H41+август!H41+сентябрь!H41+октябрь!H41+ноябрь!H41+декабрь!H41</f>
        <v>8744</v>
      </c>
      <c r="I41" s="6">
        <f>январь!I41+февраль!I41+март!I41+апрель!I41+май!I41+июнь!I41+июль!I41+август!I41+сентябрь!I41+октябрь!I41+ноябрь!I41+декабрь!I41</f>
        <v>30009</v>
      </c>
      <c r="J41" s="24">
        <f t="shared" si="0"/>
        <v>38753</v>
      </c>
    </row>
    <row r="42" spans="1:10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>
        <f>январь!G42+февраль!G42+март!G42+апрель!G42+май!G42+июнь!G42+июль!G42+август!G42+сентябрь!G42+октябрь!G42+ноябрь!G42+декабрь!G42</f>
        <v>75696</v>
      </c>
      <c r="H42" s="6">
        <f>январь!H42+февраль!H42+март!H42+апрель!H42+май!H42+июнь!H42+июль!H42+август!H42+сентябрь!H42+октябрь!H42+ноябрь!H42+декабрь!H42</f>
        <v>22675</v>
      </c>
      <c r="I42" s="6">
        <f>январь!I42+февраль!I42+март!I42+апрель!I42+май!I42+июнь!I42+июль!I42+август!I42+сентябрь!I42+октябрь!I42+ноябрь!I42+декабрь!I42</f>
        <v>21443</v>
      </c>
      <c r="J42" s="24">
        <f t="shared" si="0"/>
        <v>44118</v>
      </c>
    </row>
    <row r="43" spans="1:10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>
        <f>январь!G43+февраль!G43+март!G43+апрель!G43+май!G43+июнь!G43+июль!G43+август!G43+сентябрь!G43+октябрь!G43+ноябрь!G43+декабрь!G43</f>
        <v>71174</v>
      </c>
      <c r="H43" s="6">
        <f>январь!H43+февраль!H43+март!H43+апрель!H43+май!H43+июнь!H43+июль!H43+август!H43+сентябрь!H43+октябрь!H43+ноябрь!H43+декабрь!H43</f>
        <v>150</v>
      </c>
      <c r="I43" s="6">
        <f>январь!I43+февраль!I43+март!I43+апрель!I43+май!I43+июнь!I43+июль!I43+август!I43+сентябрь!I43+октябрь!I43+ноябрь!I43+декабрь!I43</f>
        <v>7105</v>
      </c>
      <c r="J43" s="24">
        <f t="shared" si="0"/>
        <v>7255</v>
      </c>
    </row>
    <row r="44" spans="1:10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>
        <f>январь!G44+февраль!G44+март!G44+апрель!G44+май!G44+июнь!G44+июль!G44+август!G44+сентябрь!G44+октябрь!G44+ноябрь!G44+декабрь!G44</f>
        <v>438416</v>
      </c>
      <c r="H44" s="6">
        <f>январь!H44+февраль!H44+март!H44+апрель!H44+май!H44+июнь!H44+июль!H44+август!H44+сентябрь!H44+октябрь!H44+ноябрь!H44+декабрь!H44</f>
        <v>64764</v>
      </c>
      <c r="I44" s="6">
        <f>январь!I44+февраль!I44+март!I44+апрель!I44+май!I44+июнь!I44+июль!I44+август!I44+сентябрь!I44+октябрь!I44+ноябрь!I44+декабрь!I44</f>
        <v>182545</v>
      </c>
      <c r="J44" s="24">
        <f t="shared" si="0"/>
        <v>247309</v>
      </c>
    </row>
    <row r="45" spans="1:10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>
        <f>январь!G45+февраль!G45+март!G45+апрель!G45+май!G45+июнь!G45+июль!G45+август!G45+сентябрь!G45+октябрь!G45+ноябрь!G45+декабрь!G45</f>
        <v>10495</v>
      </c>
      <c r="H45" s="6">
        <f>январь!H45+февраль!H45+март!H45+апрель!H45+май!H45+июнь!H45+июль!H45+август!H45+сентябрь!H45+октябрь!H45+ноябрь!H45+декабрь!H45</f>
        <v>0</v>
      </c>
      <c r="I45" s="6">
        <f>январь!I45+февраль!I45+март!I45+апрель!I45+май!I45+июнь!I45+июль!I45+август!I45+сентябрь!I45+октябрь!I45+ноябрь!I45+декабрь!I45</f>
        <v>8961</v>
      </c>
      <c r="J45" s="24">
        <f t="shared" si="0"/>
        <v>8961</v>
      </c>
    </row>
    <row r="46" spans="1:10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>
        <f>январь!G46+февраль!G46+март!G46+апрель!G46+май!G46+июнь!G46+июль!G46+август!G46+сентябрь!G46+октябрь!G46+ноябрь!G46+декабрь!G46</f>
        <v>631856</v>
      </c>
      <c r="H46" s="6">
        <f>январь!H46+февраль!H46+март!H46+апрель!H46+май!H46+июнь!H46+июль!H46+август!H46+сентябрь!H46+октябрь!H46+ноябрь!H46+декабрь!H46</f>
        <v>162969</v>
      </c>
      <c r="I46" s="6">
        <f>январь!I46+февраль!I46+март!I46+апрель!I46+май!I46+июнь!I46+июль!I46+август!I46+сентябрь!I46+октябрь!I46+ноябрь!I46+декабрь!I46</f>
        <v>163051</v>
      </c>
      <c r="J46" s="24">
        <f t="shared" si="0"/>
        <v>326020</v>
      </c>
    </row>
    <row r="47" spans="1:10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>
        <f>январь!G47+февраль!G47+март!G47+апрель!G47+май!G47+июнь!G47+июль!G47+август!G47+сентябрь!G47+октябрь!G47+ноябрь!G47+декабрь!G47</f>
        <v>273118</v>
      </c>
      <c r="H47" s="6">
        <f>январь!H47+февраль!H47+март!H47+апрель!H47+май!H47+июнь!H47+июль!H47+август!H47+сентябрь!H47+октябрь!H47+ноябрь!H47+декабрь!H47</f>
        <v>9636</v>
      </c>
      <c r="I47" s="6">
        <f>январь!I47+февраль!I47+март!I47+апрель!I47+май!I47+июнь!I47+июль!I47+август!I47+сентябрь!I47+октябрь!I47+ноябрь!I47+декабрь!I47</f>
        <v>125685</v>
      </c>
      <c r="J47" s="24">
        <f t="shared" si="0"/>
        <v>135321</v>
      </c>
    </row>
    <row r="48" spans="1:10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>
        <f>январь!G48+февраль!G48+март!G48+апрель!G48+май!G48+июнь!G48+июль!G48+август!G48+сентябрь!G48+октябрь!G48+ноябрь!G48+декабрь!G48</f>
        <v>949182</v>
      </c>
      <c r="H48" s="6">
        <f>январь!H48+февраль!H48+март!H48+апрель!H48+май!H48+июнь!H48+июль!H48+август!H48+сентябрь!H48+октябрь!H48+ноябрь!H48+декабрь!H48</f>
        <v>197877</v>
      </c>
      <c r="I48" s="6">
        <f>январь!I48+февраль!I48+март!I48+апрель!I48+май!I48+июнь!I48+июль!I48+август!I48+сентябрь!I48+октябрь!I48+ноябрь!I48+декабрь!I48</f>
        <v>218328</v>
      </c>
      <c r="J48" s="24">
        <f t="shared" si="0"/>
        <v>416205</v>
      </c>
    </row>
    <row r="49" spans="1:10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>
        <f>январь!G49+февраль!G49+март!G49+апрель!G49+май!G49+июнь!G49+июль!G49+август!G49+сентябрь!G49+октябрь!G49+ноябрь!G49+декабрь!G49</f>
        <v>73252</v>
      </c>
      <c r="H49" s="6">
        <f>январь!H49+февраль!H49+март!H49+апрель!H49+май!H49+июнь!H49+июль!H49+август!H49+сентябрь!H49+октябрь!H49+ноябрь!H49+декабрь!H49</f>
        <v>8670</v>
      </c>
      <c r="I49" s="6">
        <f>январь!I49+февраль!I49+март!I49+апрель!I49+май!I49+июнь!I49+июль!I49+август!I49+сентябрь!I49+октябрь!I49+ноябрь!I49+декабрь!I49</f>
        <v>31454</v>
      </c>
      <c r="J49" s="24">
        <f t="shared" si="0"/>
        <v>40124</v>
      </c>
    </row>
    <row r="50" spans="1:10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>
        <f>январь!G50+февраль!G50+март!G50+апрель!G50+май!G50+июнь!G50+июль!G50+август!G50+сентябрь!G50+октябрь!G50+ноябрь!G50+декабрь!G50</f>
        <v>318468</v>
      </c>
      <c r="H50" s="6">
        <f>январь!H50+февраль!H50+март!H50+апрель!H50+май!H50+июнь!H50+июль!H50+август!H50+сентябрь!H50+октябрь!H50+ноябрь!H50+декабрь!H50</f>
        <v>37772</v>
      </c>
      <c r="I50" s="6">
        <f>январь!I50+февраль!I50+март!I50+апрель!I50+май!I50+июнь!I50+июль!I50+август!I50+сентябрь!I50+октябрь!I50+ноябрь!I50+декабрь!I50</f>
        <v>137020</v>
      </c>
      <c r="J50" s="24">
        <f t="shared" si="0"/>
        <v>174792</v>
      </c>
    </row>
    <row r="51" spans="1:10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>
        <f>январь!G51+февраль!G51+март!G51+апрель!G51+май!G51+июнь!G51+июль!G51+август!G51+сентябрь!G51+октябрь!G51+ноябрь!G51+декабрь!G51</f>
        <v>69860</v>
      </c>
      <c r="H51" s="6">
        <f>январь!H51+февраль!H51+март!H51+апрель!H51+май!H51+июнь!H51+июль!H51+август!H51+сентябрь!H51+октябрь!H51+ноябрь!H51+декабрь!H51</f>
        <v>0</v>
      </c>
      <c r="I51" s="6">
        <f>январь!I51+февраль!I51+март!I51+апрель!I51+май!I51+июнь!I51+июль!I51+август!I51+сентябрь!I51+октябрь!I51+ноябрь!I51+декабрь!I51</f>
        <v>34931</v>
      </c>
      <c r="J51" s="24">
        <f t="shared" si="0"/>
        <v>34931</v>
      </c>
    </row>
    <row r="52" spans="1:10" x14ac:dyDescent="0.2">
      <c r="A52" s="36" t="s">
        <v>4</v>
      </c>
      <c r="B52" s="36"/>
      <c r="C52" s="10" t="s">
        <v>40</v>
      </c>
      <c r="D52" s="11" t="s">
        <v>66</v>
      </c>
      <c r="E52" s="11" t="s">
        <v>66</v>
      </c>
      <c r="F52" s="11" t="s">
        <v>66</v>
      </c>
      <c r="G52" s="11">
        <f t="shared" ref="G52:I52" si="1">SUM(G15:G51)</f>
        <v>12058191</v>
      </c>
      <c r="H52" s="11">
        <f>SUM(H15:H51)</f>
        <v>3403378</v>
      </c>
      <c r="I52" s="11">
        <f>SUM(I15:I51)</f>
        <v>4544311</v>
      </c>
      <c r="J52" s="24">
        <f>H52+I52</f>
        <v>7947689</v>
      </c>
    </row>
  </sheetData>
  <mergeCells count="14">
    <mergeCell ref="A52:B52"/>
    <mergeCell ref="H7:I7"/>
    <mergeCell ref="A9:I10"/>
    <mergeCell ref="A12:A14"/>
    <mergeCell ref="B12:B14"/>
    <mergeCell ref="C12:C14"/>
    <mergeCell ref="D12:I12"/>
    <mergeCell ref="G13:I13"/>
    <mergeCell ref="H6:I6"/>
    <mergeCell ref="H1:I1"/>
    <mergeCell ref="H2:I2"/>
    <mergeCell ref="H3:I3"/>
    <mergeCell ref="H4:I4"/>
    <mergeCell ref="H5:I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58"/>
  <sheetViews>
    <sheetView topLeftCell="C14" zoomScale="80" zoomScaleNormal="80" workbookViewId="0">
      <selection activeCell="I52" sqref="H52:I52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9" width="18.7109375" style="1" customWidth="1"/>
    <col min="10" max="10" width="12.42578125" style="1" hidden="1" customWidth="1" outlineLevel="1"/>
    <col min="11" max="11" width="11.5703125" style="1" hidden="1" customWidth="1" outlineLevel="1"/>
    <col min="12" max="12" width="9.140625" style="1" collapsed="1"/>
    <col min="13" max="16384" width="9.140625" style="1"/>
  </cols>
  <sheetData>
    <row r="1" spans="1:13" x14ac:dyDescent="0.2">
      <c r="H1" s="37" t="s">
        <v>39</v>
      </c>
      <c r="I1" s="37"/>
    </row>
    <row r="2" spans="1:13" x14ac:dyDescent="0.2">
      <c r="H2" s="37" t="s">
        <v>26</v>
      </c>
      <c r="I2" s="37"/>
    </row>
    <row r="3" spans="1:13" x14ac:dyDescent="0.2">
      <c r="H3" s="37" t="s">
        <v>27</v>
      </c>
      <c r="I3" s="37"/>
    </row>
    <row r="4" spans="1:13" x14ac:dyDescent="0.2">
      <c r="H4" s="37" t="s">
        <v>28</v>
      </c>
      <c r="I4" s="37"/>
    </row>
    <row r="5" spans="1:13" x14ac:dyDescent="0.2">
      <c r="H5" s="37" t="s">
        <v>29</v>
      </c>
      <c r="I5" s="37"/>
    </row>
    <row r="6" spans="1:13" x14ac:dyDescent="0.2">
      <c r="H6" s="37" t="s">
        <v>30</v>
      </c>
      <c r="I6" s="37"/>
    </row>
    <row r="7" spans="1:13" x14ac:dyDescent="0.2">
      <c r="H7" s="37" t="s">
        <v>3</v>
      </c>
      <c r="I7" s="37"/>
    </row>
    <row r="9" spans="1:13" ht="12.75" customHeight="1" x14ac:dyDescent="0.2">
      <c r="A9" s="38" t="s">
        <v>31</v>
      </c>
      <c r="B9" s="38"/>
      <c r="C9" s="38"/>
      <c r="D9" s="38"/>
      <c r="E9" s="38"/>
      <c r="F9" s="38"/>
      <c r="G9" s="38"/>
      <c r="H9" s="38"/>
      <c r="I9" s="38"/>
      <c r="J9" s="2"/>
    </row>
    <row r="10" spans="1:13" ht="30.75" customHeight="1" x14ac:dyDescent="0.2">
      <c r="A10" s="38"/>
      <c r="B10" s="38"/>
      <c r="C10" s="38"/>
      <c r="D10" s="38"/>
      <c r="E10" s="38"/>
      <c r="F10" s="38"/>
      <c r="G10" s="38"/>
      <c r="H10" s="38"/>
      <c r="I10" s="38"/>
      <c r="J10" s="2"/>
    </row>
    <row r="12" spans="1:13" x14ac:dyDescent="0.2">
      <c r="A12" s="39" t="s">
        <v>0</v>
      </c>
      <c r="B12" s="42" t="s">
        <v>1</v>
      </c>
      <c r="C12" s="43" t="s">
        <v>2</v>
      </c>
      <c r="D12" s="42" t="s">
        <v>12</v>
      </c>
      <c r="E12" s="42"/>
      <c r="F12" s="42"/>
      <c r="G12" s="42"/>
      <c r="H12" s="42"/>
      <c r="I12" s="42"/>
    </row>
    <row r="13" spans="1:13" x14ac:dyDescent="0.2">
      <c r="A13" s="40"/>
      <c r="B13" s="42"/>
      <c r="C13" s="44"/>
      <c r="D13" s="3" t="s">
        <v>32</v>
      </c>
      <c r="E13" s="3" t="s">
        <v>33</v>
      </c>
      <c r="F13" s="3" t="s">
        <v>34</v>
      </c>
      <c r="G13" s="42" t="s">
        <v>35</v>
      </c>
      <c r="H13" s="42"/>
      <c r="I13" s="42"/>
    </row>
    <row r="14" spans="1:13" ht="28.5" customHeight="1" x14ac:dyDescent="0.2">
      <c r="A14" s="41"/>
      <c r="B14" s="42"/>
      <c r="C14" s="45"/>
      <c r="D14" s="3"/>
      <c r="E14" s="3"/>
      <c r="F14" s="3"/>
      <c r="G14" s="15" t="s">
        <v>36</v>
      </c>
      <c r="H14" s="15" t="s">
        <v>37</v>
      </c>
      <c r="I14" s="15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>
        <v>26089</v>
      </c>
      <c r="H15" s="6">
        <f>J15-I15</f>
        <v>7487</v>
      </c>
      <c r="I15" s="6">
        <v>61419</v>
      </c>
      <c r="J15" s="48">
        <v>68906</v>
      </c>
      <c r="K15" s="20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>
        <v>17797</v>
      </c>
      <c r="H16" s="6">
        <f t="shared" ref="H16:H51" si="0">J16-I16</f>
        <v>3100</v>
      </c>
      <c r="I16" s="6">
        <v>12180</v>
      </c>
      <c r="J16" s="48">
        <v>15280</v>
      </c>
      <c r="K16" s="20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>
        <v>2722</v>
      </c>
      <c r="H17" s="6">
        <f t="shared" si="0"/>
        <v>0</v>
      </c>
      <c r="I17" s="6">
        <v>499</v>
      </c>
      <c r="J17" s="49">
        <v>499</v>
      </c>
      <c r="K17" s="21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>
        <v>67156</v>
      </c>
      <c r="H18" s="6">
        <f t="shared" si="0"/>
        <v>11611</v>
      </c>
      <c r="I18" s="6">
        <v>12494</v>
      </c>
      <c r="J18" s="48">
        <v>24105</v>
      </c>
      <c r="K18" s="20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>
        <v>9169</v>
      </c>
      <c r="H19" s="6">
        <f t="shared" si="0"/>
        <v>542</v>
      </c>
      <c r="I19" s="6">
        <v>3824</v>
      </c>
      <c r="J19" s="48">
        <v>4366</v>
      </c>
      <c r="K19" s="20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>
        <v>55440</v>
      </c>
      <c r="H20" s="6">
        <f t="shared" si="0"/>
        <v>45225</v>
      </c>
      <c r="I20" s="6">
        <v>30573</v>
      </c>
      <c r="J20" s="48">
        <v>75798</v>
      </c>
      <c r="K20" s="20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>
        <v>14378</v>
      </c>
      <c r="H21" s="6">
        <f t="shared" si="0"/>
        <v>12531</v>
      </c>
      <c r="I21" s="6">
        <v>8092</v>
      </c>
      <c r="J21" s="48">
        <v>20623</v>
      </c>
      <c r="K21" s="20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>
        <v>8353</v>
      </c>
      <c r="H22" s="6">
        <f t="shared" si="0"/>
        <v>6263</v>
      </c>
      <c r="I22" s="6">
        <v>5674</v>
      </c>
      <c r="J22" s="48">
        <v>11937</v>
      </c>
      <c r="K22" s="20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>
        <v>7662</v>
      </c>
      <c r="H23" s="6">
        <f t="shared" si="0"/>
        <v>490</v>
      </c>
      <c r="I23" s="6">
        <v>6683</v>
      </c>
      <c r="J23" s="48">
        <v>7173</v>
      </c>
      <c r="K23" s="20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>
        <v>2893</v>
      </c>
      <c r="H24" s="6">
        <f t="shared" si="0"/>
        <v>1328</v>
      </c>
      <c r="I24" s="6">
        <v>2062</v>
      </c>
      <c r="J24" s="48">
        <v>3390</v>
      </c>
      <c r="K24" s="20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>
        <v>16560</v>
      </c>
      <c r="H25" s="6"/>
      <c r="I25" s="6">
        <v>6940</v>
      </c>
      <c r="J25" s="48">
        <v>6940</v>
      </c>
      <c r="K25" s="20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>
        <v>91939</v>
      </c>
      <c r="H26" s="6">
        <f t="shared" si="0"/>
        <v>22543</v>
      </c>
      <c r="I26" s="6">
        <v>28434</v>
      </c>
      <c r="J26" s="48">
        <v>50977</v>
      </c>
      <c r="K26" s="20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>
        <v>94033</v>
      </c>
      <c r="H27" s="6">
        <f t="shared" si="0"/>
        <v>9</v>
      </c>
      <c r="I27" s="6">
        <v>8362</v>
      </c>
      <c r="J27" s="48">
        <v>8371</v>
      </c>
      <c r="K27" s="20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>
        <v>10185</v>
      </c>
      <c r="H28" s="6">
        <f t="shared" si="0"/>
        <v>11976</v>
      </c>
      <c r="I28" s="6">
        <v>24541</v>
      </c>
      <c r="J28" s="48">
        <v>36517</v>
      </c>
      <c r="K28" s="20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>
        <v>5480</v>
      </c>
      <c r="H29" s="6">
        <f t="shared" si="0"/>
        <v>107</v>
      </c>
      <c r="I29" s="6">
        <v>1400</v>
      </c>
      <c r="J29" s="48">
        <v>1507</v>
      </c>
      <c r="K29" s="20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>
        <v>70191</v>
      </c>
      <c r="H30" s="6">
        <f t="shared" si="0"/>
        <v>70740</v>
      </c>
      <c r="I30" s="6">
        <v>20585</v>
      </c>
      <c r="J30" s="48">
        <v>91325</v>
      </c>
      <c r="K30" s="20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>
        <v>17007</v>
      </c>
      <c r="H31" s="6"/>
      <c r="I31" s="6">
        <v>1401</v>
      </c>
      <c r="J31" s="48">
        <v>1401</v>
      </c>
      <c r="K31" s="20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>
        <v>36884</v>
      </c>
      <c r="H32" s="6">
        <f t="shared" si="0"/>
        <v>12124</v>
      </c>
      <c r="I32" s="6">
        <v>12778</v>
      </c>
      <c r="J32" s="48">
        <v>24902</v>
      </c>
      <c r="K32" s="20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>
        <v>10548</v>
      </c>
      <c r="H33" s="6"/>
      <c r="I33" s="6">
        <v>8319</v>
      </c>
      <c r="J33" s="48">
        <v>8319</v>
      </c>
      <c r="K33" s="20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>
        <v>738</v>
      </c>
      <c r="H34" s="6"/>
      <c r="I34" s="6">
        <v>275</v>
      </c>
      <c r="J34" s="49">
        <v>275</v>
      </c>
      <c r="K34" s="21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>
        <v>76582</v>
      </c>
      <c r="H35" s="6">
        <f t="shared" si="0"/>
        <v>56291</v>
      </c>
      <c r="I35" s="6">
        <v>17338</v>
      </c>
      <c r="J35" s="48">
        <v>73629</v>
      </c>
      <c r="K35" s="20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>
        <v>122480</v>
      </c>
      <c r="H36" s="6">
        <f t="shared" si="0"/>
        <v>36993</v>
      </c>
      <c r="I36" s="6">
        <v>51716</v>
      </c>
      <c r="J36" s="48">
        <v>88709</v>
      </c>
      <c r="K36" s="20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>
        <v>99002</v>
      </c>
      <c r="H37" s="6">
        <f t="shared" si="0"/>
        <v>26797</v>
      </c>
      <c r="I37" s="6">
        <v>95518</v>
      </c>
      <c r="J37" s="48">
        <v>122315</v>
      </c>
      <c r="K37" s="20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>
        <v>37201</v>
      </c>
      <c r="H38" s="6">
        <f t="shared" si="0"/>
        <v>26964</v>
      </c>
      <c r="I38" s="6">
        <v>26010</v>
      </c>
      <c r="J38" s="48">
        <v>52974</v>
      </c>
      <c r="K38" s="20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>
        <v>115015</v>
      </c>
      <c r="H39" s="6">
        <f t="shared" si="0"/>
        <v>43076</v>
      </c>
      <c r="I39" s="6">
        <v>35164</v>
      </c>
      <c r="J39" s="48">
        <v>78240</v>
      </c>
      <c r="K39" s="20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>
        <v>1907</v>
      </c>
      <c r="H40" s="6">
        <f t="shared" si="0"/>
        <v>0</v>
      </c>
      <c r="I40" s="6">
        <v>234</v>
      </c>
      <c r="J40" s="49">
        <v>234</v>
      </c>
      <c r="K40" s="21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>
        <v>8532</v>
      </c>
      <c r="H41" s="6">
        <f t="shared" si="0"/>
        <v>1414</v>
      </c>
      <c r="I41" s="6">
        <v>4468</v>
      </c>
      <c r="J41" s="48">
        <v>5882</v>
      </c>
      <c r="K41" s="20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>
        <v>9682</v>
      </c>
      <c r="H42" s="6">
        <f t="shared" si="0"/>
        <v>2579</v>
      </c>
      <c r="I42" s="6">
        <v>3340</v>
      </c>
      <c r="J42" s="48">
        <v>5919</v>
      </c>
      <c r="K42" s="20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>
        <v>6594</v>
      </c>
      <c r="H43" s="6">
        <f t="shared" si="0"/>
        <v>0</v>
      </c>
      <c r="I43" s="6">
        <v>932</v>
      </c>
      <c r="J43" s="49">
        <v>932</v>
      </c>
      <c r="K43" s="20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>
        <v>52421</v>
      </c>
      <c r="H44" s="6">
        <f t="shared" si="0"/>
        <v>6416</v>
      </c>
      <c r="I44" s="6">
        <v>26279</v>
      </c>
      <c r="J44" s="48">
        <v>32695</v>
      </c>
      <c r="K44" s="20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>
        <v>810</v>
      </c>
      <c r="H45" s="6">
        <f t="shared" si="0"/>
        <v>0</v>
      </c>
      <c r="I45" s="6">
        <v>1680</v>
      </c>
      <c r="J45" s="48">
        <v>1680</v>
      </c>
      <c r="K45" s="21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>
        <v>68052</v>
      </c>
      <c r="H46" s="6">
        <f t="shared" si="0"/>
        <v>14778</v>
      </c>
      <c r="I46" s="6">
        <v>21057</v>
      </c>
      <c r="J46" s="48">
        <v>35835</v>
      </c>
      <c r="K46" s="20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>
        <f>30825-G28</f>
        <v>20640</v>
      </c>
      <c r="H47" s="6">
        <f t="shared" si="0"/>
        <v>937</v>
      </c>
      <c r="I47" s="6">
        <v>16440</v>
      </c>
      <c r="J47" s="48">
        <v>17377</v>
      </c>
      <c r="K47" s="20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>
        <v>115518</v>
      </c>
      <c r="H48" s="6">
        <f t="shared" si="0"/>
        <v>23665</v>
      </c>
      <c r="I48" s="6">
        <v>25616</v>
      </c>
      <c r="J48" s="48">
        <v>49281</v>
      </c>
      <c r="K48" s="20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>
        <v>6848</v>
      </c>
      <c r="H49" s="6">
        <f t="shared" si="0"/>
        <v>1411</v>
      </c>
      <c r="I49" s="6">
        <v>5006</v>
      </c>
      <c r="J49" s="48">
        <v>6417</v>
      </c>
      <c r="K49" s="20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>
        <v>29875</v>
      </c>
      <c r="H50" s="6">
        <f t="shared" si="0"/>
        <v>1359</v>
      </c>
      <c r="I50" s="6">
        <v>19492</v>
      </c>
      <c r="J50" s="48">
        <v>20851</v>
      </c>
      <c r="K50" s="20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>
        <v>6552</v>
      </c>
      <c r="H51" s="6">
        <f t="shared" si="0"/>
        <v>0</v>
      </c>
      <c r="I51" s="6">
        <v>4471</v>
      </c>
      <c r="J51" s="48">
        <v>4471</v>
      </c>
      <c r="K51" s="20"/>
      <c r="L51" s="8"/>
      <c r="M51" s="8"/>
    </row>
    <row r="52" spans="1:13" ht="13.5" customHeight="1" x14ac:dyDescent="0.2">
      <c r="A52" s="36" t="s">
        <v>4</v>
      </c>
      <c r="B52" s="36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1342935</v>
      </c>
      <c r="H52" s="11">
        <f>SUM(H15:H51)</f>
        <v>448756</v>
      </c>
      <c r="I52" s="11">
        <f t="shared" ref="H52:I52" si="1">SUM(I15:I51)</f>
        <v>611296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A52:B52"/>
    <mergeCell ref="A9:I10"/>
    <mergeCell ref="A12:A14"/>
    <mergeCell ref="B12:B14"/>
    <mergeCell ref="C12:C14"/>
    <mergeCell ref="G13:I13"/>
    <mergeCell ref="D12:I12"/>
    <mergeCell ref="H7:I7"/>
    <mergeCell ref="H1:I1"/>
    <mergeCell ref="H2:I2"/>
    <mergeCell ref="H3:I3"/>
    <mergeCell ref="H4:I4"/>
    <mergeCell ref="H5:I5"/>
    <mergeCell ref="H6:I6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M58"/>
  <sheetViews>
    <sheetView topLeftCell="B23" zoomScale="90" zoomScaleNormal="90" workbookViewId="0">
      <selection activeCell="H52" sqref="H52:I52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9" width="18.7109375" style="1" customWidth="1"/>
    <col min="10" max="10" width="11.5703125" style="1" hidden="1" customWidth="1" outlineLevel="1"/>
    <col min="11" max="11" width="9.140625" style="1" hidden="1" customWidth="1" outlineLevel="1"/>
    <col min="12" max="12" width="9.140625" style="1" collapsed="1"/>
    <col min="13" max="16384" width="9.140625" style="1"/>
  </cols>
  <sheetData>
    <row r="1" spans="1:13" x14ac:dyDescent="0.2">
      <c r="H1" s="37" t="s">
        <v>39</v>
      </c>
      <c r="I1" s="37"/>
    </row>
    <row r="2" spans="1:13" x14ac:dyDescent="0.2">
      <c r="H2" s="37" t="s">
        <v>26</v>
      </c>
      <c r="I2" s="37"/>
    </row>
    <row r="3" spans="1:13" x14ac:dyDescent="0.2">
      <c r="H3" s="37" t="s">
        <v>27</v>
      </c>
      <c r="I3" s="37"/>
    </row>
    <row r="4" spans="1:13" x14ac:dyDescent="0.2">
      <c r="H4" s="37" t="s">
        <v>28</v>
      </c>
      <c r="I4" s="37"/>
    </row>
    <row r="5" spans="1:13" x14ac:dyDescent="0.2">
      <c r="H5" s="37" t="s">
        <v>29</v>
      </c>
      <c r="I5" s="37"/>
    </row>
    <row r="6" spans="1:13" x14ac:dyDescent="0.2">
      <c r="H6" s="37" t="s">
        <v>30</v>
      </c>
      <c r="I6" s="37"/>
    </row>
    <row r="7" spans="1:13" x14ac:dyDescent="0.2">
      <c r="H7" s="37" t="s">
        <v>3</v>
      </c>
      <c r="I7" s="37"/>
    </row>
    <row r="9" spans="1:13" ht="12.75" customHeight="1" x14ac:dyDescent="0.2">
      <c r="A9" s="38" t="s">
        <v>31</v>
      </c>
      <c r="B9" s="38"/>
      <c r="C9" s="38"/>
      <c r="D9" s="38"/>
      <c r="E9" s="38"/>
      <c r="F9" s="38"/>
      <c r="G9" s="38"/>
      <c r="H9" s="38"/>
      <c r="I9" s="38"/>
      <c r="J9" s="2"/>
    </row>
    <row r="10" spans="1:13" ht="30.75" customHeight="1" x14ac:dyDescent="0.2">
      <c r="A10" s="38"/>
      <c r="B10" s="38"/>
      <c r="C10" s="38"/>
      <c r="D10" s="38"/>
      <c r="E10" s="38"/>
      <c r="F10" s="38"/>
      <c r="G10" s="38"/>
      <c r="H10" s="38"/>
      <c r="I10" s="38"/>
      <c r="J10" s="2"/>
    </row>
    <row r="12" spans="1:13" x14ac:dyDescent="0.2">
      <c r="A12" s="39" t="s">
        <v>0</v>
      </c>
      <c r="B12" s="42" t="s">
        <v>1</v>
      </c>
      <c r="C12" s="43" t="s">
        <v>2</v>
      </c>
      <c r="D12" s="42" t="s">
        <v>13</v>
      </c>
      <c r="E12" s="42"/>
      <c r="F12" s="42"/>
      <c r="G12" s="42"/>
      <c r="H12" s="42"/>
      <c r="I12" s="42"/>
    </row>
    <row r="13" spans="1:13" x14ac:dyDescent="0.2">
      <c r="A13" s="40"/>
      <c r="B13" s="42"/>
      <c r="C13" s="44"/>
      <c r="D13" s="3" t="s">
        <v>32</v>
      </c>
      <c r="E13" s="3" t="s">
        <v>33</v>
      </c>
      <c r="F13" s="3" t="s">
        <v>34</v>
      </c>
      <c r="G13" s="42" t="s">
        <v>35</v>
      </c>
      <c r="H13" s="42"/>
      <c r="I13" s="42"/>
    </row>
    <row r="14" spans="1:13" ht="28.5" customHeight="1" x14ac:dyDescent="0.2">
      <c r="A14" s="41"/>
      <c r="B14" s="42"/>
      <c r="C14" s="45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>
        <v>21321</v>
      </c>
      <c r="H15" s="6">
        <f>J15-I15</f>
        <v>6918</v>
      </c>
      <c r="I15" s="6">
        <v>53146</v>
      </c>
      <c r="J15" s="50">
        <v>60064</v>
      </c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>
        <v>14518</v>
      </c>
      <c r="H16" s="6">
        <f t="shared" ref="H16:H50" si="0">J16-I16</f>
        <v>3050</v>
      </c>
      <c r="I16" s="6">
        <v>10666</v>
      </c>
      <c r="J16" s="50">
        <v>13716</v>
      </c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>
        <v>1603</v>
      </c>
      <c r="H17" s="6"/>
      <c r="I17" s="6">
        <v>424</v>
      </c>
      <c r="J17" s="51">
        <v>424</v>
      </c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>
        <v>62328</v>
      </c>
      <c r="H18" s="6">
        <f t="shared" si="0"/>
        <v>11816</v>
      </c>
      <c r="I18" s="6">
        <v>11876</v>
      </c>
      <c r="J18" s="50">
        <v>23692</v>
      </c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>
        <v>9078</v>
      </c>
      <c r="H19" s="6">
        <f t="shared" si="0"/>
        <v>454</v>
      </c>
      <c r="I19" s="6">
        <v>3484</v>
      </c>
      <c r="J19" s="50">
        <v>3938</v>
      </c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>
        <v>47197</v>
      </c>
      <c r="H20" s="6">
        <f t="shared" si="0"/>
        <v>42919</v>
      </c>
      <c r="I20" s="6">
        <v>34553</v>
      </c>
      <c r="J20" s="50">
        <v>77472</v>
      </c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>
        <v>12622</v>
      </c>
      <c r="H21" s="6">
        <f t="shared" si="0"/>
        <v>10725</v>
      </c>
      <c r="I21" s="6">
        <v>5799</v>
      </c>
      <c r="J21" s="50">
        <v>16524</v>
      </c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>
        <v>6655</v>
      </c>
      <c r="H22" s="6">
        <f t="shared" si="0"/>
        <v>3597</v>
      </c>
      <c r="I22" s="6">
        <v>4484</v>
      </c>
      <c r="J22" s="50">
        <v>8081</v>
      </c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>
        <v>5354</v>
      </c>
      <c r="H23" s="6">
        <f t="shared" si="0"/>
        <v>320</v>
      </c>
      <c r="I23" s="6">
        <v>4921</v>
      </c>
      <c r="J23" s="50">
        <v>5241</v>
      </c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>
        <v>2895</v>
      </c>
      <c r="H24" s="6">
        <f t="shared" si="0"/>
        <v>1414</v>
      </c>
      <c r="I24" s="6">
        <v>1475</v>
      </c>
      <c r="J24" s="50">
        <v>2889</v>
      </c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>
        <v>13300</v>
      </c>
      <c r="H25" s="6"/>
      <c r="I25" s="6">
        <v>6120</v>
      </c>
      <c r="J25" s="50">
        <v>6120</v>
      </c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>
        <v>86760</v>
      </c>
      <c r="H26" s="6">
        <f t="shared" si="0"/>
        <v>20409</v>
      </c>
      <c r="I26" s="6">
        <v>25757</v>
      </c>
      <c r="J26" s="50">
        <v>46166</v>
      </c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/>
      <c r="H27" s="6">
        <f t="shared" si="0"/>
        <v>8</v>
      </c>
      <c r="I27" s="6">
        <v>6856</v>
      </c>
      <c r="J27" s="50">
        <v>6864</v>
      </c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>
        <v>103632</v>
      </c>
      <c r="H28" s="6">
        <f t="shared" si="0"/>
        <v>6890</v>
      </c>
      <c r="I28" s="6">
        <v>26844</v>
      </c>
      <c r="J28" s="50">
        <v>33734</v>
      </c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>
        <v>5280</v>
      </c>
      <c r="H29" s="6">
        <f t="shared" si="0"/>
        <v>127</v>
      </c>
      <c r="I29" s="6">
        <v>1459</v>
      </c>
      <c r="J29" s="50">
        <v>1586</v>
      </c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>
        <v>80766</v>
      </c>
      <c r="H30" s="6">
        <f t="shared" si="0"/>
        <v>65266</v>
      </c>
      <c r="I30" s="6">
        <v>16899</v>
      </c>
      <c r="J30" s="50">
        <v>82165</v>
      </c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>
        <v>15939</v>
      </c>
      <c r="H31" s="6"/>
      <c r="I31" s="6">
        <v>1327</v>
      </c>
      <c r="J31" s="50">
        <v>1327</v>
      </c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>
        <v>29481</v>
      </c>
      <c r="H32" s="6">
        <f t="shared" si="0"/>
        <v>11675</v>
      </c>
      <c r="I32" s="6">
        <v>10323</v>
      </c>
      <c r="J32" s="50">
        <v>21998</v>
      </c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>
        <v>11229</v>
      </c>
      <c r="H33" s="6"/>
      <c r="I33" s="6">
        <v>6381</v>
      </c>
      <c r="J33" s="50">
        <v>6381</v>
      </c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>
        <v>662</v>
      </c>
      <c r="H34" s="6"/>
      <c r="I34" s="6">
        <v>210</v>
      </c>
      <c r="J34" s="51">
        <v>210</v>
      </c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>
        <v>81360</v>
      </c>
      <c r="H35" s="6">
        <f t="shared" si="0"/>
        <v>37287</v>
      </c>
      <c r="I35" s="6">
        <v>19740</v>
      </c>
      <c r="J35" s="50">
        <v>57027</v>
      </c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>
        <v>85576</v>
      </c>
      <c r="H36" s="6">
        <f t="shared" si="0"/>
        <v>30385</v>
      </c>
      <c r="I36" s="6">
        <v>47458</v>
      </c>
      <c r="J36" s="50">
        <v>77843</v>
      </c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>
        <v>77194</v>
      </c>
      <c r="H37" s="6">
        <f t="shared" si="0"/>
        <v>25490</v>
      </c>
      <c r="I37" s="6">
        <v>92367</v>
      </c>
      <c r="J37" s="50">
        <v>117857</v>
      </c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>
        <v>35730</v>
      </c>
      <c r="H38" s="6">
        <f t="shared" si="0"/>
        <v>24545</v>
      </c>
      <c r="I38" s="6">
        <v>23942</v>
      </c>
      <c r="J38" s="50">
        <v>48487</v>
      </c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>
        <v>99964</v>
      </c>
      <c r="H39" s="6">
        <f t="shared" si="0"/>
        <v>36971</v>
      </c>
      <c r="I39" s="6">
        <v>35026</v>
      </c>
      <c r="J39" s="50">
        <v>71997</v>
      </c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>
        <v>1177</v>
      </c>
      <c r="H40" s="6"/>
      <c r="I40" s="6">
        <v>182</v>
      </c>
      <c r="J40" s="51">
        <v>182</v>
      </c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>
        <v>7458</v>
      </c>
      <c r="H41" s="6">
        <f t="shared" si="0"/>
        <v>1349</v>
      </c>
      <c r="I41" s="6">
        <v>3971</v>
      </c>
      <c r="J41" s="50">
        <v>5320</v>
      </c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>
        <v>8248</v>
      </c>
      <c r="H42" s="6">
        <f t="shared" si="0"/>
        <v>3115</v>
      </c>
      <c r="I42" s="6">
        <v>2338</v>
      </c>
      <c r="J42" s="50">
        <v>5453</v>
      </c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>
        <v>6174</v>
      </c>
      <c r="H43" s="6"/>
      <c r="I43" s="6">
        <v>912</v>
      </c>
      <c r="J43" s="51">
        <v>912</v>
      </c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>
        <v>41374</v>
      </c>
      <c r="H44" s="6">
        <f t="shared" si="0"/>
        <v>7275</v>
      </c>
      <c r="I44" s="6">
        <v>21083</v>
      </c>
      <c r="J44" s="50">
        <v>28358</v>
      </c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>
        <v>893</v>
      </c>
      <c r="H45" s="6"/>
      <c r="I45" s="6">
        <v>1460</v>
      </c>
      <c r="J45" s="50">
        <v>1460</v>
      </c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>
        <v>65179</v>
      </c>
      <c r="H46" s="6">
        <f t="shared" si="0"/>
        <v>12977</v>
      </c>
      <c r="I46" s="6">
        <v>18598</v>
      </c>
      <c r="J46" s="50">
        <v>31575</v>
      </c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>
        <v>27945</v>
      </c>
      <c r="H47" s="6">
        <f t="shared" si="0"/>
        <v>907</v>
      </c>
      <c r="I47" s="6">
        <v>15768</v>
      </c>
      <c r="J47" s="50">
        <v>16675</v>
      </c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>
        <v>106281</v>
      </c>
      <c r="H48" s="6">
        <f t="shared" si="0"/>
        <v>23548</v>
      </c>
      <c r="I48" s="6">
        <v>23263</v>
      </c>
      <c r="J48" s="50">
        <v>46811</v>
      </c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>
        <v>6441</v>
      </c>
      <c r="H49" s="6">
        <f t="shared" si="0"/>
        <v>1287</v>
      </c>
      <c r="I49" s="6">
        <v>4420</v>
      </c>
      <c r="J49" s="50">
        <v>5707</v>
      </c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>
        <v>33973</v>
      </c>
      <c r="H50" s="6">
        <f t="shared" si="0"/>
        <v>1198</v>
      </c>
      <c r="I50" s="6">
        <v>15900</v>
      </c>
      <c r="J50" s="50">
        <v>17098</v>
      </c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>
        <v>5963</v>
      </c>
      <c r="H51" s="6"/>
      <c r="I51" s="6">
        <v>4356</v>
      </c>
      <c r="J51" s="50">
        <v>4356</v>
      </c>
      <c r="K51" s="8"/>
      <c r="L51" s="8"/>
      <c r="M51" s="8"/>
    </row>
    <row r="52" spans="1:13" ht="13.5" customHeight="1" x14ac:dyDescent="0.2">
      <c r="A52" s="36" t="s">
        <v>4</v>
      </c>
      <c r="B52" s="36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1221550</v>
      </c>
      <c r="H52" s="11">
        <f t="shared" ref="H52:I52" si="1">SUM(H15:H51)</f>
        <v>391922</v>
      </c>
      <c r="I52" s="11">
        <f t="shared" si="1"/>
        <v>563788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H6:I6"/>
    <mergeCell ref="H1:I1"/>
    <mergeCell ref="H2:I2"/>
    <mergeCell ref="H3:I3"/>
    <mergeCell ref="H4:I4"/>
    <mergeCell ref="H5:I5"/>
    <mergeCell ref="A52:B52"/>
    <mergeCell ref="H7:I7"/>
    <mergeCell ref="A9:I10"/>
    <mergeCell ref="A12:A14"/>
    <mergeCell ref="B12:B14"/>
    <mergeCell ref="C12:C14"/>
    <mergeCell ref="D12:I12"/>
    <mergeCell ref="G13:I13"/>
  </mergeCells>
  <pageMargins left="0.7" right="0.7" top="0.75" bottom="0.75" header="0.3" footer="0.3"/>
  <pageSetup paperSize="9"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58"/>
  <sheetViews>
    <sheetView topLeftCell="A22" zoomScale="90" zoomScaleNormal="90" workbookViewId="0">
      <selection activeCell="H52" sqref="H52:I52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9" width="18.7109375" style="1" customWidth="1"/>
    <col min="10" max="10" width="13.28515625" style="1" hidden="1" customWidth="1" outlineLevel="1"/>
    <col min="11" max="11" width="9.140625" style="1" collapsed="1"/>
    <col min="12" max="16384" width="9.140625" style="1"/>
  </cols>
  <sheetData>
    <row r="1" spans="1:13" x14ac:dyDescent="0.2">
      <c r="H1" s="37" t="s">
        <v>39</v>
      </c>
      <c r="I1" s="37"/>
    </row>
    <row r="2" spans="1:13" x14ac:dyDescent="0.2">
      <c r="H2" s="37" t="s">
        <v>26</v>
      </c>
      <c r="I2" s="37"/>
    </row>
    <row r="3" spans="1:13" x14ac:dyDescent="0.2">
      <c r="H3" s="37" t="s">
        <v>27</v>
      </c>
      <c r="I3" s="37"/>
    </row>
    <row r="4" spans="1:13" x14ac:dyDescent="0.2">
      <c r="H4" s="37" t="s">
        <v>28</v>
      </c>
      <c r="I4" s="37"/>
    </row>
    <row r="5" spans="1:13" x14ac:dyDescent="0.2">
      <c r="H5" s="37" t="s">
        <v>29</v>
      </c>
      <c r="I5" s="37"/>
    </row>
    <row r="6" spans="1:13" x14ac:dyDescent="0.2">
      <c r="H6" s="37" t="s">
        <v>30</v>
      </c>
      <c r="I6" s="37"/>
    </row>
    <row r="7" spans="1:13" x14ac:dyDescent="0.2">
      <c r="H7" s="37" t="s">
        <v>3</v>
      </c>
      <c r="I7" s="37"/>
    </row>
    <row r="9" spans="1:13" ht="12.75" customHeight="1" x14ac:dyDescent="0.2">
      <c r="A9" s="38" t="s">
        <v>31</v>
      </c>
      <c r="B9" s="38"/>
      <c r="C9" s="38"/>
      <c r="D9" s="38"/>
      <c r="E9" s="38"/>
      <c r="F9" s="38"/>
      <c r="G9" s="38"/>
      <c r="H9" s="38"/>
      <c r="I9" s="38"/>
      <c r="J9" s="2"/>
    </row>
    <row r="10" spans="1:13" ht="30.75" customHeight="1" x14ac:dyDescent="0.2">
      <c r="A10" s="38"/>
      <c r="B10" s="38"/>
      <c r="C10" s="38"/>
      <c r="D10" s="38"/>
      <c r="E10" s="38"/>
      <c r="F10" s="38"/>
      <c r="G10" s="38"/>
      <c r="H10" s="38"/>
      <c r="I10" s="38"/>
      <c r="J10" s="2"/>
    </row>
    <row r="12" spans="1:13" x14ac:dyDescent="0.2">
      <c r="A12" s="39" t="s">
        <v>0</v>
      </c>
      <c r="B12" s="42" t="s">
        <v>1</v>
      </c>
      <c r="C12" s="43" t="s">
        <v>2</v>
      </c>
      <c r="D12" s="42" t="s">
        <v>7</v>
      </c>
      <c r="E12" s="42"/>
      <c r="F12" s="42"/>
      <c r="G12" s="42"/>
      <c r="H12" s="42"/>
      <c r="I12" s="42"/>
    </row>
    <row r="13" spans="1:13" x14ac:dyDescent="0.2">
      <c r="A13" s="40"/>
      <c r="B13" s="42"/>
      <c r="C13" s="44"/>
      <c r="D13" s="3" t="s">
        <v>32</v>
      </c>
      <c r="E13" s="3" t="s">
        <v>33</v>
      </c>
      <c r="F13" s="3" t="s">
        <v>34</v>
      </c>
      <c r="G13" s="42" t="s">
        <v>35</v>
      </c>
      <c r="H13" s="42"/>
      <c r="I13" s="42"/>
    </row>
    <row r="14" spans="1:13" ht="39" customHeight="1" x14ac:dyDescent="0.2">
      <c r="A14" s="41"/>
      <c r="B14" s="42"/>
      <c r="C14" s="45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>
        <v>18519</v>
      </c>
      <c r="H15" s="6">
        <f>J15-I15</f>
        <v>4986</v>
      </c>
      <c r="I15" s="6">
        <v>46655</v>
      </c>
      <c r="J15" s="22">
        <v>51641</v>
      </c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>
        <v>16060</v>
      </c>
      <c r="H16" s="6">
        <f t="shared" ref="H16:H50" si="0">J16-I16</f>
        <v>2004</v>
      </c>
      <c r="I16" s="6">
        <v>7946</v>
      </c>
      <c r="J16" s="22">
        <v>9950</v>
      </c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>
        <v>1449</v>
      </c>
      <c r="H17" s="6"/>
      <c r="I17" s="6">
        <v>377</v>
      </c>
      <c r="J17" s="23">
        <v>377</v>
      </c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>
        <v>50292</v>
      </c>
      <c r="H18" s="6">
        <f t="shared" si="0"/>
        <v>8935</v>
      </c>
      <c r="I18" s="6">
        <v>8915</v>
      </c>
      <c r="J18" s="22">
        <v>17850</v>
      </c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>
        <v>6690</v>
      </c>
      <c r="H19" s="6">
        <f t="shared" si="0"/>
        <v>406</v>
      </c>
      <c r="I19" s="6">
        <v>2778</v>
      </c>
      <c r="J19" s="22">
        <v>3184</v>
      </c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>
        <v>41444</v>
      </c>
      <c r="H20" s="6">
        <f t="shared" si="0"/>
        <v>34584</v>
      </c>
      <c r="I20" s="6">
        <v>23188</v>
      </c>
      <c r="J20" s="22">
        <v>57772</v>
      </c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>
        <v>12975</v>
      </c>
      <c r="H21" s="6">
        <f t="shared" si="0"/>
        <v>10965</v>
      </c>
      <c r="I21" s="6">
        <v>5299</v>
      </c>
      <c r="J21" s="22">
        <v>16264</v>
      </c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>
        <v>5440</v>
      </c>
      <c r="H22" s="6">
        <f t="shared" si="0"/>
        <v>2735</v>
      </c>
      <c r="I22" s="6">
        <v>3939</v>
      </c>
      <c r="J22" s="22">
        <v>6674</v>
      </c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>
        <v>5525</v>
      </c>
      <c r="H23" s="6">
        <f t="shared" si="0"/>
        <v>340</v>
      </c>
      <c r="I23" s="6">
        <v>5819</v>
      </c>
      <c r="J23" s="22">
        <v>6159</v>
      </c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>
        <v>2975</v>
      </c>
      <c r="H24" s="6">
        <f t="shared" si="0"/>
        <v>1245</v>
      </c>
      <c r="I24" s="6">
        <v>1791</v>
      </c>
      <c r="J24" s="22">
        <v>3036</v>
      </c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>
        <v>12751</v>
      </c>
      <c r="H25" s="6"/>
      <c r="I25" s="6">
        <v>4948</v>
      </c>
      <c r="J25" s="22">
        <v>4948</v>
      </c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>
        <v>71201</v>
      </c>
      <c r="H26" s="6">
        <f t="shared" si="0"/>
        <v>10998</v>
      </c>
      <c r="I26" s="6">
        <v>19076</v>
      </c>
      <c r="J26" s="22">
        <v>30074</v>
      </c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/>
      <c r="H27" s="6">
        <f t="shared" si="0"/>
        <v>5</v>
      </c>
      <c r="I27" s="6">
        <v>5766</v>
      </c>
      <c r="J27" s="22">
        <v>5771</v>
      </c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>
        <v>86055</v>
      </c>
      <c r="H28" s="6">
        <f t="shared" si="0"/>
        <v>4983</v>
      </c>
      <c r="I28" s="6">
        <v>17548</v>
      </c>
      <c r="J28" s="22">
        <v>22531</v>
      </c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>
        <v>3731</v>
      </c>
      <c r="H29" s="6">
        <f t="shared" si="0"/>
        <v>102</v>
      </c>
      <c r="I29" s="6">
        <v>1113</v>
      </c>
      <c r="J29" s="22">
        <v>1215</v>
      </c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>
        <v>54260</v>
      </c>
      <c r="H30" s="6">
        <f t="shared" si="0"/>
        <v>54688</v>
      </c>
      <c r="I30" s="6">
        <v>14225</v>
      </c>
      <c r="J30" s="22">
        <v>68913</v>
      </c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>
        <v>14620</v>
      </c>
      <c r="H31" s="6"/>
      <c r="I31" s="6">
        <v>1090</v>
      </c>
      <c r="J31" s="22">
        <v>1090</v>
      </c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>
        <v>27364</v>
      </c>
      <c r="H32" s="6">
        <f t="shared" si="0"/>
        <v>11486</v>
      </c>
      <c r="I32" s="6">
        <v>10489</v>
      </c>
      <c r="J32" s="22">
        <v>21975</v>
      </c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>
        <v>9221</v>
      </c>
      <c r="H33" s="6"/>
      <c r="I33" s="6">
        <v>4815</v>
      </c>
      <c r="J33" s="22">
        <v>4815</v>
      </c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>
        <v>447</v>
      </c>
      <c r="H34" s="6"/>
      <c r="I34" s="6">
        <v>112</v>
      </c>
      <c r="J34" s="23">
        <v>112</v>
      </c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>
        <v>80049</v>
      </c>
      <c r="H35" s="6">
        <f t="shared" si="0"/>
        <v>25148</v>
      </c>
      <c r="I35" s="6">
        <v>13851</v>
      </c>
      <c r="J35" s="22">
        <v>38999</v>
      </c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>
        <v>91046</v>
      </c>
      <c r="H36" s="6">
        <f t="shared" si="0"/>
        <v>24958</v>
      </c>
      <c r="I36" s="6">
        <v>36564</v>
      </c>
      <c r="J36" s="22">
        <v>61522</v>
      </c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>
        <v>82263</v>
      </c>
      <c r="H37" s="6">
        <f t="shared" si="0"/>
        <v>27206</v>
      </c>
      <c r="I37" s="6">
        <v>68559</v>
      </c>
      <c r="J37" s="22">
        <v>95765</v>
      </c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>
        <v>29134</v>
      </c>
      <c r="H38" s="6">
        <f t="shared" si="0"/>
        <v>22128</v>
      </c>
      <c r="I38" s="6">
        <v>20355</v>
      </c>
      <c r="J38" s="22">
        <v>42483</v>
      </c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>
        <v>82796</v>
      </c>
      <c r="H39" s="6">
        <f t="shared" si="0"/>
        <v>29016</v>
      </c>
      <c r="I39" s="6">
        <v>22897</v>
      </c>
      <c r="J39" s="22">
        <v>51913</v>
      </c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>
        <v>1556</v>
      </c>
      <c r="H40" s="6"/>
      <c r="I40" s="6">
        <v>178</v>
      </c>
      <c r="J40" s="23">
        <v>178</v>
      </c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>
        <v>8113</v>
      </c>
      <c r="H41" s="6">
        <f t="shared" si="0"/>
        <v>1203</v>
      </c>
      <c r="I41" s="6">
        <v>3482</v>
      </c>
      <c r="J41" s="22">
        <v>4685</v>
      </c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>
        <v>6711</v>
      </c>
      <c r="H42" s="6">
        <f t="shared" si="0"/>
        <v>2577</v>
      </c>
      <c r="I42" s="6">
        <v>3425</v>
      </c>
      <c r="J42" s="22">
        <v>6002</v>
      </c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>
        <v>4620</v>
      </c>
      <c r="H43" s="6">
        <f t="shared" si="0"/>
        <v>28</v>
      </c>
      <c r="I43" s="6">
        <v>653</v>
      </c>
      <c r="J43" s="23">
        <v>681</v>
      </c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>
        <v>39862</v>
      </c>
      <c r="H44" s="6">
        <f t="shared" si="0"/>
        <v>6008</v>
      </c>
      <c r="I44" s="6">
        <v>17316</v>
      </c>
      <c r="J44" s="22">
        <v>23324</v>
      </c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>
        <v>467</v>
      </c>
      <c r="H45" s="6"/>
      <c r="I45" s="6">
        <v>627</v>
      </c>
      <c r="J45" s="23">
        <v>627</v>
      </c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>
        <v>61959</v>
      </c>
      <c r="H46" s="6">
        <f t="shared" si="0"/>
        <v>14034</v>
      </c>
      <c r="I46" s="6">
        <v>16525</v>
      </c>
      <c r="J46" s="22">
        <v>30559</v>
      </c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>
        <v>23908</v>
      </c>
      <c r="H47" s="6">
        <f t="shared" si="0"/>
        <v>811</v>
      </c>
      <c r="I47" s="6">
        <v>12823</v>
      </c>
      <c r="J47" s="22">
        <v>13634</v>
      </c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>
        <v>97470</v>
      </c>
      <c r="H48" s="6">
        <f t="shared" si="0"/>
        <v>19430</v>
      </c>
      <c r="I48" s="6">
        <v>18090</v>
      </c>
      <c r="J48" s="22">
        <v>37520</v>
      </c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>
        <v>5382</v>
      </c>
      <c r="H49" s="6">
        <f t="shared" si="0"/>
        <v>1088</v>
      </c>
      <c r="I49" s="6">
        <v>4153</v>
      </c>
      <c r="J49" s="22">
        <v>5241</v>
      </c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>
        <v>26990</v>
      </c>
      <c r="H50" s="6">
        <f t="shared" si="0"/>
        <v>1175</v>
      </c>
      <c r="I50" s="6">
        <v>12951</v>
      </c>
      <c r="J50" s="22">
        <v>14126</v>
      </c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>
        <v>5299</v>
      </c>
      <c r="H51" s="6"/>
      <c r="I51" s="6">
        <v>3382</v>
      </c>
      <c r="J51" s="22">
        <v>3382</v>
      </c>
      <c r="K51" s="8"/>
      <c r="L51" s="8"/>
      <c r="M51" s="8"/>
    </row>
    <row r="52" spans="1:13" ht="13.5" customHeight="1" x14ac:dyDescent="0.2">
      <c r="A52" s="36" t="s">
        <v>4</v>
      </c>
      <c r="B52" s="36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1088644</v>
      </c>
      <c r="H52" s="11">
        <f t="shared" ref="H52:I52" si="1">SUM(H15:H51)</f>
        <v>323272</v>
      </c>
      <c r="I52" s="11">
        <f t="shared" si="1"/>
        <v>441720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H6:I6"/>
    <mergeCell ref="H1:I1"/>
    <mergeCell ref="H2:I2"/>
    <mergeCell ref="H3:I3"/>
    <mergeCell ref="H4:I4"/>
    <mergeCell ref="H5:I5"/>
    <mergeCell ref="A52:B52"/>
    <mergeCell ref="H7:I7"/>
    <mergeCell ref="A9:I10"/>
    <mergeCell ref="A12:A14"/>
    <mergeCell ref="B12:B14"/>
    <mergeCell ref="C12:C14"/>
    <mergeCell ref="D12:I12"/>
    <mergeCell ref="G13:I13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58"/>
  <sheetViews>
    <sheetView topLeftCell="A17" zoomScale="90" zoomScaleNormal="90" workbookViewId="0">
      <selection activeCell="H52" sqref="H52:I52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9" width="18.7109375" style="1" customWidth="1"/>
    <col min="10" max="10" width="13.7109375" style="1" hidden="1" customWidth="1" outlineLevel="1"/>
    <col min="11" max="11" width="9.140625" style="1" collapsed="1"/>
    <col min="12" max="16384" width="9.140625" style="1"/>
  </cols>
  <sheetData>
    <row r="1" spans="1:13" x14ac:dyDescent="0.2">
      <c r="H1" s="37" t="s">
        <v>39</v>
      </c>
      <c r="I1" s="37"/>
    </row>
    <row r="2" spans="1:13" x14ac:dyDescent="0.2">
      <c r="H2" s="37" t="s">
        <v>26</v>
      </c>
      <c r="I2" s="37"/>
    </row>
    <row r="3" spans="1:13" x14ac:dyDescent="0.2">
      <c r="H3" s="37" t="s">
        <v>27</v>
      </c>
      <c r="I3" s="37"/>
    </row>
    <row r="4" spans="1:13" x14ac:dyDescent="0.2">
      <c r="H4" s="37" t="s">
        <v>28</v>
      </c>
      <c r="I4" s="37"/>
    </row>
    <row r="5" spans="1:13" x14ac:dyDescent="0.2">
      <c r="H5" s="37" t="s">
        <v>29</v>
      </c>
      <c r="I5" s="37"/>
    </row>
    <row r="6" spans="1:13" x14ac:dyDescent="0.2">
      <c r="H6" s="37" t="s">
        <v>30</v>
      </c>
      <c r="I6" s="37"/>
    </row>
    <row r="7" spans="1:13" x14ac:dyDescent="0.2">
      <c r="H7" s="37" t="s">
        <v>3</v>
      </c>
      <c r="I7" s="37"/>
    </row>
    <row r="9" spans="1:13" ht="12.75" customHeight="1" x14ac:dyDescent="0.2">
      <c r="A9" s="38" t="s">
        <v>31</v>
      </c>
      <c r="B9" s="38"/>
      <c r="C9" s="38"/>
      <c r="D9" s="38"/>
      <c r="E9" s="38"/>
      <c r="F9" s="38"/>
      <c r="G9" s="38"/>
      <c r="H9" s="38"/>
      <c r="I9" s="38"/>
      <c r="J9" s="2"/>
    </row>
    <row r="10" spans="1:13" ht="30.75" customHeight="1" x14ac:dyDescent="0.2">
      <c r="A10" s="38"/>
      <c r="B10" s="38"/>
      <c r="C10" s="38"/>
      <c r="D10" s="38"/>
      <c r="E10" s="38"/>
      <c r="F10" s="38"/>
      <c r="G10" s="38"/>
      <c r="H10" s="38"/>
      <c r="I10" s="38"/>
      <c r="J10" s="2"/>
    </row>
    <row r="12" spans="1:13" x14ac:dyDescent="0.2">
      <c r="A12" s="39" t="s">
        <v>0</v>
      </c>
      <c r="B12" s="42" t="s">
        <v>1</v>
      </c>
      <c r="C12" s="43" t="s">
        <v>2</v>
      </c>
      <c r="D12" s="42" t="s">
        <v>6</v>
      </c>
      <c r="E12" s="42"/>
      <c r="F12" s="42"/>
      <c r="G12" s="42"/>
      <c r="H12" s="42"/>
      <c r="I12" s="42"/>
    </row>
    <row r="13" spans="1:13" x14ac:dyDescent="0.2">
      <c r="A13" s="40"/>
      <c r="B13" s="42"/>
      <c r="C13" s="44"/>
      <c r="D13" s="3" t="s">
        <v>32</v>
      </c>
      <c r="E13" s="3" t="s">
        <v>33</v>
      </c>
      <c r="F13" s="3" t="s">
        <v>34</v>
      </c>
      <c r="G13" s="42" t="s">
        <v>35</v>
      </c>
      <c r="H13" s="42"/>
      <c r="I13" s="42"/>
    </row>
    <row r="14" spans="1:13" ht="35.25" customHeight="1" x14ac:dyDescent="0.2">
      <c r="A14" s="41"/>
      <c r="B14" s="42"/>
      <c r="C14" s="45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>
        <v>19641</v>
      </c>
      <c r="H15" s="6">
        <f>J15-I15</f>
        <v>6116</v>
      </c>
      <c r="I15" s="6">
        <v>47460</v>
      </c>
      <c r="J15" s="52">
        <v>53576</v>
      </c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>
        <v>14161</v>
      </c>
      <c r="H16" s="6">
        <f t="shared" ref="H16:H50" si="0">J16-I16</f>
        <v>1787</v>
      </c>
      <c r="I16" s="6">
        <v>7832</v>
      </c>
      <c r="J16" s="52">
        <v>9619</v>
      </c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>
        <v>2205</v>
      </c>
      <c r="H17" s="6"/>
      <c r="I17" s="6">
        <v>361</v>
      </c>
      <c r="J17" s="53">
        <v>361</v>
      </c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>
        <v>53583</v>
      </c>
      <c r="H18" s="6">
        <f t="shared" si="0"/>
        <v>9886</v>
      </c>
      <c r="I18" s="6">
        <v>9000</v>
      </c>
      <c r="J18" s="52">
        <v>18886</v>
      </c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>
        <v>6827</v>
      </c>
      <c r="H19" s="6">
        <f t="shared" si="0"/>
        <v>466</v>
      </c>
      <c r="I19" s="6">
        <v>961</v>
      </c>
      <c r="J19" s="52">
        <v>1427</v>
      </c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>
        <v>41159</v>
      </c>
      <c r="H20" s="6">
        <f t="shared" si="0"/>
        <v>30165</v>
      </c>
      <c r="I20" s="6">
        <v>21362</v>
      </c>
      <c r="J20" s="52">
        <v>51527</v>
      </c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>
        <v>11507</v>
      </c>
      <c r="H21" s="6">
        <f t="shared" si="0"/>
        <v>10523</v>
      </c>
      <c r="I21" s="6">
        <v>4478</v>
      </c>
      <c r="J21" s="52">
        <v>15001</v>
      </c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>
        <v>6586</v>
      </c>
      <c r="H22" s="6">
        <f t="shared" si="0"/>
        <v>1402</v>
      </c>
      <c r="I22" s="6">
        <v>2615</v>
      </c>
      <c r="J22" s="52">
        <v>4017</v>
      </c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>
        <v>4751</v>
      </c>
      <c r="H23" s="6">
        <f t="shared" si="0"/>
        <v>395</v>
      </c>
      <c r="I23" s="6">
        <v>4013</v>
      </c>
      <c r="J23" s="52">
        <v>4408</v>
      </c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>
        <v>3102</v>
      </c>
      <c r="H24" s="6">
        <f t="shared" si="0"/>
        <v>1278</v>
      </c>
      <c r="I24" s="6">
        <v>1480</v>
      </c>
      <c r="J24" s="52">
        <v>2758</v>
      </c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>
        <v>11950</v>
      </c>
      <c r="H25" s="6"/>
      <c r="I25" s="6">
        <v>5023</v>
      </c>
      <c r="J25" s="52">
        <v>5023</v>
      </c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>
        <v>70022</v>
      </c>
      <c r="H26" s="6">
        <f t="shared" si="0"/>
        <v>17233</v>
      </c>
      <c r="I26" s="6">
        <v>18138</v>
      </c>
      <c r="J26" s="52">
        <v>35371</v>
      </c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>
        <v>8618</v>
      </c>
      <c r="H27" s="6"/>
      <c r="I27" s="6">
        <v>5383</v>
      </c>
      <c r="J27" s="52">
        <v>5383</v>
      </c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>
        <v>78755</v>
      </c>
      <c r="H28" s="6">
        <f t="shared" si="0"/>
        <v>5607</v>
      </c>
      <c r="I28" s="6">
        <v>16199</v>
      </c>
      <c r="J28" s="52">
        <v>21806</v>
      </c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>
        <v>3804</v>
      </c>
      <c r="H29" s="6">
        <f t="shared" si="0"/>
        <v>116</v>
      </c>
      <c r="I29" s="6">
        <v>977</v>
      </c>
      <c r="J29" s="52">
        <v>1093</v>
      </c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>
        <v>69971</v>
      </c>
      <c r="H30" s="6">
        <f t="shared" si="0"/>
        <v>67176</v>
      </c>
      <c r="I30" s="6">
        <v>14203</v>
      </c>
      <c r="J30" s="52">
        <v>81379</v>
      </c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>
        <v>11957</v>
      </c>
      <c r="H31" s="6"/>
      <c r="I31" s="6">
        <v>943</v>
      </c>
      <c r="J31" s="53">
        <v>943</v>
      </c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>
        <v>29321</v>
      </c>
      <c r="H32" s="6">
        <f t="shared" si="0"/>
        <v>9610</v>
      </c>
      <c r="I32" s="6">
        <v>8911</v>
      </c>
      <c r="J32" s="52">
        <v>18521</v>
      </c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>
        <v>8221</v>
      </c>
      <c r="H33" s="6"/>
      <c r="I33" s="6">
        <v>3956</v>
      </c>
      <c r="J33" s="52">
        <v>3956</v>
      </c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>
        <v>643</v>
      </c>
      <c r="H34" s="6"/>
      <c r="I34" s="6">
        <v>45</v>
      </c>
      <c r="J34" s="53">
        <v>45</v>
      </c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>
        <v>74039</v>
      </c>
      <c r="H35" s="6">
        <f t="shared" si="0"/>
        <v>20844</v>
      </c>
      <c r="I35" s="6">
        <v>14471</v>
      </c>
      <c r="J35" s="52">
        <v>35315</v>
      </c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>
        <v>96594</v>
      </c>
      <c r="H36" s="6">
        <f t="shared" si="0"/>
        <v>28454</v>
      </c>
      <c r="I36" s="6">
        <v>35029</v>
      </c>
      <c r="J36" s="52">
        <v>63483</v>
      </c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>
        <v>75768</v>
      </c>
      <c r="H37" s="6">
        <f t="shared" si="0"/>
        <v>31550</v>
      </c>
      <c r="I37" s="6">
        <v>71357</v>
      </c>
      <c r="J37" s="52">
        <v>102907</v>
      </c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>
        <v>29783</v>
      </c>
      <c r="H38" s="6">
        <f t="shared" si="0"/>
        <v>22393</v>
      </c>
      <c r="I38" s="6">
        <v>15613</v>
      </c>
      <c r="J38" s="52">
        <v>38006</v>
      </c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>
        <v>89339</v>
      </c>
      <c r="H39" s="6">
        <f t="shared" si="0"/>
        <v>28599</v>
      </c>
      <c r="I39" s="6">
        <v>23042</v>
      </c>
      <c r="J39" s="52">
        <v>51641</v>
      </c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>
        <v>2119</v>
      </c>
      <c r="H40" s="6"/>
      <c r="I40" s="6">
        <v>100</v>
      </c>
      <c r="J40" s="53">
        <v>100</v>
      </c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>
        <v>8838</v>
      </c>
      <c r="H41" s="6">
        <f t="shared" si="0"/>
        <v>1101</v>
      </c>
      <c r="I41" s="6">
        <v>2806</v>
      </c>
      <c r="J41" s="52">
        <v>3907</v>
      </c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>
        <v>5789</v>
      </c>
      <c r="H42" s="6">
        <f t="shared" si="0"/>
        <v>2556</v>
      </c>
      <c r="I42" s="6">
        <v>2274</v>
      </c>
      <c r="J42" s="52">
        <v>4830</v>
      </c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>
        <v>5254</v>
      </c>
      <c r="H43" s="6">
        <f t="shared" si="0"/>
        <v>57</v>
      </c>
      <c r="I43" s="6">
        <v>512</v>
      </c>
      <c r="J43" s="53">
        <v>569</v>
      </c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>
        <v>36096</v>
      </c>
      <c r="H44" s="6">
        <f t="shared" si="0"/>
        <v>5878</v>
      </c>
      <c r="I44" s="6">
        <v>15491</v>
      </c>
      <c r="J44" s="52">
        <v>21369</v>
      </c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>
        <v>824</v>
      </c>
      <c r="H45" s="6"/>
      <c r="I45" s="6">
        <v>969</v>
      </c>
      <c r="J45" s="53">
        <v>969</v>
      </c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>
        <v>62153</v>
      </c>
      <c r="H46" s="6">
        <f t="shared" si="0"/>
        <v>12902</v>
      </c>
      <c r="I46" s="6">
        <v>15035</v>
      </c>
      <c r="J46" s="52">
        <v>27937</v>
      </c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>
        <f>23047-G27</f>
        <v>14429</v>
      </c>
      <c r="H47" s="6">
        <f t="shared" si="0"/>
        <v>843</v>
      </c>
      <c r="I47" s="6">
        <v>11656</v>
      </c>
      <c r="J47" s="52">
        <v>12499</v>
      </c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>
        <v>91311</v>
      </c>
      <c r="H48" s="6">
        <f t="shared" si="0"/>
        <v>19525</v>
      </c>
      <c r="I48" s="6">
        <v>17785</v>
      </c>
      <c r="J48" s="52">
        <v>37310</v>
      </c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>
        <v>5446</v>
      </c>
      <c r="H49" s="6">
        <f t="shared" si="0"/>
        <v>862</v>
      </c>
      <c r="I49" s="6">
        <v>2279</v>
      </c>
      <c r="J49" s="52">
        <v>3141</v>
      </c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>
        <v>29040</v>
      </c>
      <c r="H50" s="6">
        <f t="shared" si="0"/>
        <v>719</v>
      </c>
      <c r="I50" s="6">
        <v>13688</v>
      </c>
      <c r="J50" s="52">
        <v>14407</v>
      </c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>
        <v>4746</v>
      </c>
      <c r="H51" s="6"/>
      <c r="I51" s="6">
        <v>2780</v>
      </c>
      <c r="J51" s="52">
        <v>2780</v>
      </c>
      <c r="K51" s="8"/>
      <c r="L51" s="8"/>
      <c r="M51" s="8"/>
    </row>
    <row r="52" spans="1:13" ht="13.5" customHeight="1" x14ac:dyDescent="0.2">
      <c r="A52" s="36" t="s">
        <v>4</v>
      </c>
      <c r="B52" s="36"/>
      <c r="C52" s="10" t="s">
        <v>40</v>
      </c>
      <c r="D52" s="11" t="s">
        <v>66</v>
      </c>
      <c r="E52" s="11" t="s">
        <v>66</v>
      </c>
      <c r="F52" s="11" t="s">
        <v>66</v>
      </c>
      <c r="G52" s="11">
        <f t="shared" ref="G52:I52" si="1">SUM(G15:G51)</f>
        <v>1088352</v>
      </c>
      <c r="H52" s="11">
        <f t="shared" si="1"/>
        <v>338043</v>
      </c>
      <c r="I52" s="11">
        <f t="shared" si="1"/>
        <v>418227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H6:I6"/>
    <mergeCell ref="H1:I1"/>
    <mergeCell ref="H2:I2"/>
    <mergeCell ref="H3:I3"/>
    <mergeCell ref="H4:I4"/>
    <mergeCell ref="H5:I5"/>
    <mergeCell ref="A52:B52"/>
    <mergeCell ref="H7:I7"/>
    <mergeCell ref="A9:I10"/>
    <mergeCell ref="A12:A14"/>
    <mergeCell ref="B12:B14"/>
    <mergeCell ref="C12:C14"/>
    <mergeCell ref="D12:I12"/>
    <mergeCell ref="G13:I13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58"/>
  <sheetViews>
    <sheetView topLeftCell="A13" zoomScale="70" zoomScaleNormal="70" workbookViewId="0">
      <selection activeCell="H52" sqref="H52:I52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9" width="18.7109375" style="1" customWidth="1"/>
    <col min="10" max="10" width="12.5703125" style="1" hidden="1" customWidth="1" outlineLevel="1"/>
    <col min="11" max="11" width="9.140625" style="1" collapsed="1"/>
    <col min="12" max="16384" width="9.140625" style="1"/>
  </cols>
  <sheetData>
    <row r="1" spans="1:13" x14ac:dyDescent="0.2">
      <c r="H1" s="37" t="s">
        <v>39</v>
      </c>
      <c r="I1" s="37"/>
    </row>
    <row r="2" spans="1:13" x14ac:dyDescent="0.2">
      <c r="H2" s="37" t="s">
        <v>26</v>
      </c>
      <c r="I2" s="37"/>
    </row>
    <row r="3" spans="1:13" x14ac:dyDescent="0.2">
      <c r="H3" s="37" t="s">
        <v>27</v>
      </c>
      <c r="I3" s="37"/>
    </row>
    <row r="4" spans="1:13" x14ac:dyDescent="0.2">
      <c r="H4" s="37" t="s">
        <v>28</v>
      </c>
      <c r="I4" s="37"/>
    </row>
    <row r="5" spans="1:13" x14ac:dyDescent="0.2">
      <c r="H5" s="37" t="s">
        <v>29</v>
      </c>
      <c r="I5" s="37"/>
    </row>
    <row r="6" spans="1:13" x14ac:dyDescent="0.2">
      <c r="H6" s="37" t="s">
        <v>30</v>
      </c>
      <c r="I6" s="37"/>
    </row>
    <row r="7" spans="1:13" x14ac:dyDescent="0.2">
      <c r="H7" s="37" t="s">
        <v>3</v>
      </c>
      <c r="I7" s="37"/>
    </row>
    <row r="9" spans="1:13" ht="12.75" customHeight="1" x14ac:dyDescent="0.2">
      <c r="A9" s="38" t="s">
        <v>31</v>
      </c>
      <c r="B9" s="38"/>
      <c r="C9" s="38"/>
      <c r="D9" s="38"/>
      <c r="E9" s="38"/>
      <c r="F9" s="38"/>
      <c r="G9" s="38"/>
      <c r="H9" s="38"/>
      <c r="I9" s="38"/>
      <c r="J9" s="2"/>
    </row>
    <row r="10" spans="1:13" ht="30.75" customHeight="1" x14ac:dyDescent="0.2">
      <c r="A10" s="38"/>
      <c r="B10" s="38"/>
      <c r="C10" s="38"/>
      <c r="D10" s="38"/>
      <c r="E10" s="38"/>
      <c r="F10" s="38"/>
      <c r="G10" s="38"/>
      <c r="H10" s="38"/>
      <c r="I10" s="38"/>
      <c r="J10" s="2"/>
    </row>
    <row r="12" spans="1:13" x14ac:dyDescent="0.2">
      <c r="A12" s="39" t="s">
        <v>0</v>
      </c>
      <c r="B12" s="42" t="s">
        <v>1</v>
      </c>
      <c r="C12" s="43" t="s">
        <v>2</v>
      </c>
      <c r="D12" s="42" t="s">
        <v>8</v>
      </c>
      <c r="E12" s="42"/>
      <c r="F12" s="42"/>
      <c r="G12" s="42"/>
      <c r="H12" s="42"/>
      <c r="I12" s="42"/>
    </row>
    <row r="13" spans="1:13" x14ac:dyDescent="0.2">
      <c r="A13" s="40"/>
      <c r="B13" s="42"/>
      <c r="C13" s="44"/>
      <c r="D13" s="3" t="s">
        <v>32</v>
      </c>
      <c r="E13" s="3" t="s">
        <v>33</v>
      </c>
      <c r="F13" s="3" t="s">
        <v>34</v>
      </c>
      <c r="G13" s="42" t="s">
        <v>35</v>
      </c>
      <c r="H13" s="42"/>
      <c r="I13" s="42"/>
    </row>
    <row r="14" spans="1:13" ht="36.75" customHeight="1" x14ac:dyDescent="0.2">
      <c r="A14" s="41"/>
      <c r="B14" s="42"/>
      <c r="C14" s="45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>
        <v>17547</v>
      </c>
      <c r="H15" s="6">
        <f>J15-I15</f>
        <v>4980</v>
      </c>
      <c r="I15" s="6">
        <v>37491</v>
      </c>
      <c r="J15" s="54">
        <v>42471</v>
      </c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>
        <v>12475</v>
      </c>
      <c r="H16" s="6">
        <f t="shared" ref="H16:H50" si="0">J16-I16</f>
        <v>2158</v>
      </c>
      <c r="I16" s="6">
        <v>8810</v>
      </c>
      <c r="J16" s="54">
        <v>10968</v>
      </c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>
        <v>2744</v>
      </c>
      <c r="H17" s="6"/>
      <c r="I17" s="6">
        <v>310</v>
      </c>
      <c r="J17" s="55">
        <v>310</v>
      </c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>
        <v>46953</v>
      </c>
      <c r="H18" s="6">
        <f t="shared" si="0"/>
        <v>9256</v>
      </c>
      <c r="I18" s="6">
        <v>7163</v>
      </c>
      <c r="J18" s="54">
        <v>16419</v>
      </c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>
        <v>6498</v>
      </c>
      <c r="H19" s="6">
        <f t="shared" si="0"/>
        <v>441</v>
      </c>
      <c r="I19" s="6">
        <v>3173</v>
      </c>
      <c r="J19" s="54">
        <v>3614</v>
      </c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>
        <v>37788</v>
      </c>
      <c r="H20" s="6">
        <f t="shared" si="0"/>
        <v>29638</v>
      </c>
      <c r="I20" s="6">
        <v>20429</v>
      </c>
      <c r="J20" s="54">
        <v>50067</v>
      </c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>
        <v>10604</v>
      </c>
      <c r="H21" s="6">
        <f t="shared" si="0"/>
        <v>9388</v>
      </c>
      <c r="I21" s="6">
        <v>4223</v>
      </c>
      <c r="J21" s="54">
        <v>13611</v>
      </c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>
        <v>5454</v>
      </c>
      <c r="H22" s="6">
        <f t="shared" si="0"/>
        <v>2028</v>
      </c>
      <c r="I22" s="6">
        <v>1766</v>
      </c>
      <c r="J22" s="54">
        <v>3794</v>
      </c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>
        <v>6400</v>
      </c>
      <c r="H23" s="6">
        <f t="shared" si="0"/>
        <v>592</v>
      </c>
      <c r="I23" s="6">
        <v>3296</v>
      </c>
      <c r="J23" s="54">
        <v>3888</v>
      </c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>
        <v>2263</v>
      </c>
      <c r="H24" s="6">
        <f t="shared" si="0"/>
        <v>772</v>
      </c>
      <c r="I24" s="6">
        <v>1108</v>
      </c>
      <c r="J24" s="54">
        <v>1880</v>
      </c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>
        <v>8885</v>
      </c>
      <c r="H25" s="6"/>
      <c r="I25" s="6">
        <v>3579</v>
      </c>
      <c r="J25" s="54">
        <v>3579</v>
      </c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>
        <v>57779</v>
      </c>
      <c r="H26" s="6">
        <f t="shared" si="0"/>
        <v>10763</v>
      </c>
      <c r="I26" s="6">
        <v>14792</v>
      </c>
      <c r="J26" s="54">
        <v>25555</v>
      </c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/>
      <c r="H27" s="6"/>
      <c r="I27" s="6">
        <v>4210</v>
      </c>
      <c r="J27" s="54">
        <v>4210</v>
      </c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>
        <v>73828</v>
      </c>
      <c r="H28" s="6">
        <f t="shared" si="0"/>
        <v>5518</v>
      </c>
      <c r="I28" s="6">
        <v>11885</v>
      </c>
      <c r="J28" s="54">
        <v>17403</v>
      </c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>
        <v>3175</v>
      </c>
      <c r="H29" s="6">
        <f t="shared" si="0"/>
        <v>127</v>
      </c>
      <c r="I29" s="6">
        <v>392</v>
      </c>
      <c r="J29" s="55">
        <v>519</v>
      </c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>
        <v>58264</v>
      </c>
      <c r="H30" s="6">
        <f t="shared" si="0"/>
        <v>60498</v>
      </c>
      <c r="I30" s="6">
        <f>11401-2483</f>
        <v>8918</v>
      </c>
      <c r="J30" s="54">
        <v>69416</v>
      </c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>
        <v>10769</v>
      </c>
      <c r="H31" s="6"/>
      <c r="I31" s="6">
        <v>599</v>
      </c>
      <c r="J31" s="55">
        <v>599</v>
      </c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>
        <v>28618</v>
      </c>
      <c r="H32" s="6">
        <f t="shared" si="0"/>
        <v>8298</v>
      </c>
      <c r="I32" s="6">
        <v>6725</v>
      </c>
      <c r="J32" s="54">
        <v>15023</v>
      </c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>
        <v>7465</v>
      </c>
      <c r="H33" s="6"/>
      <c r="I33" s="6">
        <v>2428</v>
      </c>
      <c r="J33" s="54">
        <v>2428</v>
      </c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>
        <v>579</v>
      </c>
      <c r="H34" s="6"/>
      <c r="I34" s="6">
        <v>23</v>
      </c>
      <c r="J34" s="55">
        <v>23</v>
      </c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>
        <v>52368</v>
      </c>
      <c r="H35" s="6">
        <f t="shared" si="0"/>
        <v>13893</v>
      </c>
      <c r="I35" s="6">
        <v>10501</v>
      </c>
      <c r="J35" s="54">
        <v>24394</v>
      </c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>
        <v>84112</v>
      </c>
      <c r="H36" s="6">
        <f t="shared" si="0"/>
        <v>22623</v>
      </c>
      <c r="I36" s="6">
        <v>23799</v>
      </c>
      <c r="J36" s="54">
        <v>46422</v>
      </c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>
        <v>69534</v>
      </c>
      <c r="H37" s="6">
        <f t="shared" si="0"/>
        <v>18233</v>
      </c>
      <c r="I37" s="6">
        <v>60250</v>
      </c>
      <c r="J37" s="54">
        <v>78483</v>
      </c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>
        <v>28551</v>
      </c>
      <c r="H38" s="6">
        <f t="shared" si="0"/>
        <v>20403</v>
      </c>
      <c r="I38" s="6">
        <v>13087</v>
      </c>
      <c r="J38" s="54">
        <v>33490</v>
      </c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>
        <v>84013</v>
      </c>
      <c r="H39" s="6">
        <f t="shared" si="0"/>
        <v>21397</v>
      </c>
      <c r="I39" s="6">
        <v>16687</v>
      </c>
      <c r="J39" s="54">
        <v>38084</v>
      </c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>
        <v>1813</v>
      </c>
      <c r="H40" s="6"/>
      <c r="I40" s="6"/>
      <c r="J40" s="54"/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>
        <v>8183</v>
      </c>
      <c r="H41" s="6">
        <f t="shared" si="0"/>
        <v>944</v>
      </c>
      <c r="I41" s="6">
        <v>2236</v>
      </c>
      <c r="J41" s="54">
        <v>3180</v>
      </c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>
        <v>5690</v>
      </c>
      <c r="H42" s="6">
        <f t="shared" si="0"/>
        <v>1913</v>
      </c>
      <c r="I42" s="6">
        <v>1293</v>
      </c>
      <c r="J42" s="54">
        <v>3206</v>
      </c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>
        <v>5347</v>
      </c>
      <c r="H43" s="6">
        <f t="shared" si="0"/>
        <v>65</v>
      </c>
      <c r="I43" s="6">
        <v>342</v>
      </c>
      <c r="J43" s="55">
        <v>407</v>
      </c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>
        <v>33571</v>
      </c>
      <c r="H44" s="6">
        <f t="shared" si="0"/>
        <v>5622</v>
      </c>
      <c r="I44" s="6">
        <v>14546</v>
      </c>
      <c r="J44" s="54">
        <v>20168</v>
      </c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>
        <v>427</v>
      </c>
      <c r="H45" s="6"/>
      <c r="I45" s="6">
        <v>344</v>
      </c>
      <c r="J45" s="55">
        <v>344</v>
      </c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>
        <v>49729</v>
      </c>
      <c r="H46" s="6">
        <f t="shared" si="0"/>
        <v>9753</v>
      </c>
      <c r="I46" s="6">
        <v>11549</v>
      </c>
      <c r="J46" s="54">
        <v>21302</v>
      </c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>
        <v>22936</v>
      </c>
      <c r="H47" s="6">
        <f t="shared" si="0"/>
        <v>718</v>
      </c>
      <c r="I47" s="6">
        <v>9879</v>
      </c>
      <c r="J47" s="54">
        <v>10597</v>
      </c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>
        <v>66387</v>
      </c>
      <c r="H48" s="6">
        <f t="shared" si="0"/>
        <v>17217</v>
      </c>
      <c r="I48" s="6">
        <v>16361</v>
      </c>
      <c r="J48" s="54">
        <v>33578</v>
      </c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>
        <v>5630</v>
      </c>
      <c r="H49" s="6">
        <f t="shared" si="0"/>
        <v>587</v>
      </c>
      <c r="I49" s="6">
        <v>2445</v>
      </c>
      <c r="J49" s="54">
        <v>3032</v>
      </c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>
        <v>26390</v>
      </c>
      <c r="H50" s="6">
        <f t="shared" si="0"/>
        <v>500</v>
      </c>
      <c r="I50" s="6">
        <v>10962</v>
      </c>
      <c r="J50" s="54">
        <v>11462</v>
      </c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>
        <v>4970</v>
      </c>
      <c r="H51" s="6"/>
      <c r="I51" s="6">
        <v>3063</v>
      </c>
      <c r="J51" s="54">
        <v>3063</v>
      </c>
      <c r="K51" s="8"/>
      <c r="L51" s="8"/>
      <c r="M51" s="8"/>
    </row>
    <row r="52" spans="1:13" ht="13.5" customHeight="1" x14ac:dyDescent="0.2">
      <c r="A52" s="36" t="s">
        <v>4</v>
      </c>
      <c r="B52" s="36"/>
      <c r="C52" s="10" t="s">
        <v>40</v>
      </c>
      <c r="D52" s="11" t="s">
        <v>66</v>
      </c>
      <c r="E52" s="11" t="s">
        <v>66</v>
      </c>
      <c r="F52" s="11" t="s">
        <v>66</v>
      </c>
      <c r="G52" s="11">
        <f t="shared" ref="G52:I52" si="1">SUM(G15:G51)</f>
        <v>947739</v>
      </c>
      <c r="H52" s="11">
        <f t="shared" si="1"/>
        <v>278325</v>
      </c>
      <c r="I52" s="11">
        <f t="shared" si="1"/>
        <v>338664</v>
      </c>
      <c r="J52" s="25">
        <f>SUM(J15:J51)</f>
        <v>616989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H6:I6"/>
    <mergeCell ref="H1:I1"/>
    <mergeCell ref="H2:I2"/>
    <mergeCell ref="H3:I3"/>
    <mergeCell ref="H4:I4"/>
    <mergeCell ref="H5:I5"/>
    <mergeCell ref="A52:B52"/>
    <mergeCell ref="H7:I7"/>
    <mergeCell ref="A9:I10"/>
    <mergeCell ref="A12:A14"/>
    <mergeCell ref="B12:B14"/>
    <mergeCell ref="C12:C14"/>
    <mergeCell ref="D12:I12"/>
    <mergeCell ref="G13:I13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58"/>
  <sheetViews>
    <sheetView topLeftCell="B23" zoomScale="90" zoomScaleNormal="90" workbookViewId="0">
      <selection activeCell="J51" sqref="J15:J51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8" width="18.7109375" style="1" customWidth="1"/>
    <col min="9" max="9" width="21.42578125" style="1" customWidth="1"/>
    <col min="10" max="10" width="15.42578125" style="1" hidden="1" customWidth="1" outlineLevel="1"/>
    <col min="11" max="11" width="9.140625" style="1" collapsed="1"/>
    <col min="12" max="16384" width="9.140625" style="1"/>
  </cols>
  <sheetData>
    <row r="1" spans="1:12" x14ac:dyDescent="0.2">
      <c r="H1" s="37" t="s">
        <v>39</v>
      </c>
      <c r="I1" s="37"/>
    </row>
    <row r="2" spans="1:12" x14ac:dyDescent="0.2">
      <c r="H2" s="37" t="s">
        <v>26</v>
      </c>
      <c r="I2" s="37"/>
    </row>
    <row r="3" spans="1:12" x14ac:dyDescent="0.2">
      <c r="H3" s="37" t="s">
        <v>27</v>
      </c>
      <c r="I3" s="37"/>
    </row>
    <row r="4" spans="1:12" x14ac:dyDescent="0.2">
      <c r="H4" s="37" t="s">
        <v>28</v>
      </c>
      <c r="I4" s="37"/>
    </row>
    <row r="5" spans="1:12" x14ac:dyDescent="0.2">
      <c r="H5" s="37" t="s">
        <v>29</v>
      </c>
      <c r="I5" s="37"/>
    </row>
    <row r="6" spans="1:12" x14ac:dyDescent="0.2">
      <c r="H6" s="37" t="s">
        <v>30</v>
      </c>
      <c r="I6" s="37"/>
    </row>
    <row r="7" spans="1:12" x14ac:dyDescent="0.2">
      <c r="H7" s="37" t="s">
        <v>3</v>
      </c>
      <c r="I7" s="37"/>
    </row>
    <row r="9" spans="1:12" ht="12.75" customHeight="1" x14ac:dyDescent="0.2">
      <c r="A9" s="38" t="s">
        <v>31</v>
      </c>
      <c r="B9" s="38"/>
      <c r="C9" s="38"/>
      <c r="D9" s="38"/>
      <c r="E9" s="38"/>
      <c r="F9" s="38"/>
      <c r="G9" s="38"/>
      <c r="H9" s="38"/>
      <c r="I9" s="38"/>
      <c r="J9" s="2"/>
    </row>
    <row r="10" spans="1:12" ht="30.75" customHeight="1" x14ac:dyDescent="0.2">
      <c r="A10" s="38"/>
      <c r="B10" s="38"/>
      <c r="C10" s="38"/>
      <c r="D10" s="38"/>
      <c r="E10" s="38"/>
      <c r="F10" s="38"/>
      <c r="G10" s="38"/>
      <c r="H10" s="38"/>
      <c r="I10" s="38"/>
      <c r="J10" s="2"/>
    </row>
    <row r="12" spans="1:12" x14ac:dyDescent="0.2">
      <c r="A12" s="39" t="s">
        <v>0</v>
      </c>
      <c r="B12" s="42" t="s">
        <v>1</v>
      </c>
      <c r="C12" s="43" t="s">
        <v>2</v>
      </c>
      <c r="D12" s="42" t="s">
        <v>67</v>
      </c>
      <c r="E12" s="42"/>
      <c r="F12" s="42"/>
      <c r="G12" s="42"/>
      <c r="H12" s="42"/>
      <c r="I12" s="42"/>
    </row>
    <row r="13" spans="1:12" x14ac:dyDescent="0.2">
      <c r="A13" s="40"/>
      <c r="B13" s="42"/>
      <c r="C13" s="44"/>
      <c r="D13" s="3" t="s">
        <v>32</v>
      </c>
      <c r="E13" s="3" t="s">
        <v>33</v>
      </c>
      <c r="F13" s="3" t="s">
        <v>34</v>
      </c>
      <c r="G13" s="42" t="s">
        <v>35</v>
      </c>
      <c r="H13" s="42"/>
      <c r="I13" s="42"/>
    </row>
    <row r="14" spans="1:12" ht="28.5" customHeight="1" x14ac:dyDescent="0.2">
      <c r="A14" s="41"/>
      <c r="B14" s="42"/>
      <c r="C14" s="45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2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>
        <v>16919</v>
      </c>
      <c r="H15" s="6">
        <f>J15-I15</f>
        <v>4479</v>
      </c>
      <c r="I15" s="6">
        <v>30878</v>
      </c>
      <c r="J15" s="26">
        <v>35357</v>
      </c>
      <c r="K15" s="8"/>
      <c r="L15" s="8"/>
    </row>
    <row r="16" spans="1:12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>
        <v>12094</v>
      </c>
      <c r="H16" s="6">
        <f t="shared" ref="H16:H50" si="0">J16-I16</f>
        <v>1447</v>
      </c>
      <c r="I16" s="6">
        <v>5512</v>
      </c>
      <c r="J16" s="26">
        <v>6959</v>
      </c>
      <c r="K16" s="8"/>
      <c r="L16" s="8"/>
    </row>
    <row r="17" spans="1:12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>
        <v>2520</v>
      </c>
      <c r="H17" s="6"/>
      <c r="I17" s="6">
        <v>138</v>
      </c>
      <c r="J17" s="27">
        <v>138</v>
      </c>
      <c r="K17" s="8"/>
      <c r="L17" s="8"/>
    </row>
    <row r="18" spans="1:12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>
        <v>38283</v>
      </c>
      <c r="H18" s="6">
        <f t="shared" si="0"/>
        <v>7178</v>
      </c>
      <c r="I18" s="6">
        <v>5760</v>
      </c>
      <c r="J18" s="26">
        <v>12938</v>
      </c>
      <c r="K18" s="8"/>
      <c r="L18" s="8"/>
    </row>
    <row r="19" spans="1:12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>
        <v>6209</v>
      </c>
      <c r="H19" s="6">
        <f t="shared" si="0"/>
        <v>412</v>
      </c>
      <c r="I19" s="6">
        <v>2718</v>
      </c>
      <c r="J19" s="26">
        <v>3130</v>
      </c>
      <c r="K19" s="8"/>
      <c r="L19" s="8"/>
    </row>
    <row r="20" spans="1:12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>
        <v>38458</v>
      </c>
      <c r="H20" s="6">
        <f t="shared" si="0"/>
        <v>23782</v>
      </c>
      <c r="I20" s="6">
        <v>16407</v>
      </c>
      <c r="J20" s="26">
        <v>40189</v>
      </c>
      <c r="K20" s="8"/>
      <c r="L20" s="8"/>
    </row>
    <row r="21" spans="1:12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>
        <v>12341</v>
      </c>
      <c r="H21" s="6">
        <f t="shared" si="0"/>
        <v>8008</v>
      </c>
      <c r="I21" s="6">
        <v>2150</v>
      </c>
      <c r="J21" s="26">
        <v>10158</v>
      </c>
      <c r="K21" s="8"/>
      <c r="L21" s="8"/>
    </row>
    <row r="22" spans="1:12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>
        <v>4646</v>
      </c>
      <c r="H22" s="6">
        <f t="shared" si="0"/>
        <v>1949</v>
      </c>
      <c r="I22" s="6">
        <v>610</v>
      </c>
      <c r="J22" s="26">
        <v>2559</v>
      </c>
      <c r="K22" s="8"/>
      <c r="L22" s="8"/>
    </row>
    <row r="23" spans="1:12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>
        <v>5130</v>
      </c>
      <c r="H23" s="6">
        <f t="shared" si="0"/>
        <v>470</v>
      </c>
      <c r="I23" s="6">
        <v>1511</v>
      </c>
      <c r="J23" s="26">
        <v>1981</v>
      </c>
      <c r="K23" s="8"/>
      <c r="L23" s="8"/>
    </row>
    <row r="24" spans="1:12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>
        <v>2324</v>
      </c>
      <c r="H24" s="6">
        <f t="shared" si="0"/>
        <v>428</v>
      </c>
      <c r="I24" s="6">
        <v>950</v>
      </c>
      <c r="J24" s="26">
        <v>1378</v>
      </c>
      <c r="K24" s="8"/>
      <c r="L24" s="8"/>
    </row>
    <row r="25" spans="1:12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>
        <v>7412</v>
      </c>
      <c r="H25" s="6"/>
      <c r="I25" s="6">
        <v>2024</v>
      </c>
      <c r="J25" s="26">
        <v>2024</v>
      </c>
      <c r="K25" s="8"/>
      <c r="L25" s="8"/>
    </row>
    <row r="26" spans="1:12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>
        <v>51556</v>
      </c>
      <c r="H26" s="6">
        <f t="shared" si="0"/>
        <v>10274</v>
      </c>
      <c r="I26" s="6">
        <v>10927</v>
      </c>
      <c r="J26" s="26">
        <v>21201</v>
      </c>
      <c r="K26" s="8"/>
      <c r="L26" s="8"/>
    </row>
    <row r="27" spans="1:12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>
        <v>63772</v>
      </c>
      <c r="H27" s="6"/>
      <c r="I27" s="6">
        <v>3274</v>
      </c>
      <c r="J27" s="26">
        <v>3274</v>
      </c>
      <c r="K27" s="8"/>
      <c r="L27" s="8"/>
    </row>
    <row r="28" spans="1:12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/>
      <c r="H28" s="6">
        <f t="shared" si="0"/>
        <v>6012</v>
      </c>
      <c r="I28" s="6">
        <v>10394</v>
      </c>
      <c r="J28" s="26">
        <v>16406</v>
      </c>
      <c r="K28" s="8"/>
      <c r="L28" s="8"/>
    </row>
    <row r="29" spans="1:12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>
        <v>2909</v>
      </c>
      <c r="H29" s="6">
        <f t="shared" si="0"/>
        <v>128</v>
      </c>
      <c r="I29" s="6">
        <v>278</v>
      </c>
      <c r="J29" s="27">
        <v>406</v>
      </c>
      <c r="K29" s="8"/>
      <c r="L29" s="8"/>
    </row>
    <row r="30" spans="1:12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>
        <v>57545</v>
      </c>
      <c r="H30" s="6">
        <f t="shared" si="0"/>
        <v>54697</v>
      </c>
      <c r="I30" s="6">
        <v>7195</v>
      </c>
      <c r="J30" s="26">
        <v>61892</v>
      </c>
      <c r="K30" s="8"/>
      <c r="L30" s="8"/>
    </row>
    <row r="31" spans="1:12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>
        <v>10682</v>
      </c>
      <c r="H31" s="6"/>
      <c r="I31" s="6">
        <v>422</v>
      </c>
      <c r="J31" s="27">
        <v>422</v>
      </c>
      <c r="K31" s="8"/>
      <c r="L31" s="8"/>
    </row>
    <row r="32" spans="1:12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>
        <v>27357</v>
      </c>
      <c r="H32" s="6">
        <f t="shared" si="0"/>
        <v>6825</v>
      </c>
      <c r="I32" s="6">
        <v>3770</v>
      </c>
      <c r="J32" s="26">
        <v>10595</v>
      </c>
      <c r="K32" s="8"/>
      <c r="L32" s="8"/>
    </row>
    <row r="33" spans="1:12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>
        <v>8103</v>
      </c>
      <c r="H33" s="6"/>
      <c r="I33" s="6">
        <v>718</v>
      </c>
      <c r="J33" s="27">
        <v>718</v>
      </c>
      <c r="K33" s="8"/>
      <c r="L33" s="8"/>
    </row>
    <row r="34" spans="1:12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>
        <v>700</v>
      </c>
      <c r="H34" s="6"/>
      <c r="I34" s="6">
        <v>25</v>
      </c>
      <c r="J34" s="27">
        <v>25</v>
      </c>
      <c r="K34" s="8"/>
      <c r="L34" s="8"/>
    </row>
    <row r="35" spans="1:12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>
        <v>49200</v>
      </c>
      <c r="H35" s="6">
        <f t="shared" si="0"/>
        <v>17294</v>
      </c>
      <c r="I35" s="6">
        <v>11220</v>
      </c>
      <c r="J35" s="26">
        <v>28514</v>
      </c>
      <c r="K35" s="8"/>
      <c r="L35" s="8"/>
    </row>
    <row r="36" spans="1:12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>
        <v>80527</v>
      </c>
      <c r="H36" s="6">
        <f t="shared" si="0"/>
        <v>17689</v>
      </c>
      <c r="I36" s="6">
        <v>17747</v>
      </c>
      <c r="J36" s="26">
        <v>35436</v>
      </c>
      <c r="K36" s="8"/>
      <c r="L36" s="8"/>
    </row>
    <row r="37" spans="1:12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>
        <v>55021</v>
      </c>
      <c r="H37" s="6">
        <f t="shared" si="0"/>
        <v>17020</v>
      </c>
      <c r="I37" s="6">
        <v>44637</v>
      </c>
      <c r="J37" s="26">
        <v>61657</v>
      </c>
      <c r="K37" s="8"/>
      <c r="L37" s="8"/>
    </row>
    <row r="38" spans="1:12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>
        <v>26995</v>
      </c>
      <c r="H38" s="6">
        <f t="shared" si="0"/>
        <v>18810</v>
      </c>
      <c r="I38" s="6">
        <v>9641</v>
      </c>
      <c r="J38" s="26">
        <v>28451</v>
      </c>
      <c r="K38" s="8"/>
      <c r="L38" s="8"/>
    </row>
    <row r="39" spans="1:12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>
        <v>73670</v>
      </c>
      <c r="H39" s="6">
        <f t="shared" si="0"/>
        <v>18438</v>
      </c>
      <c r="I39" s="6">
        <v>12036</v>
      </c>
      <c r="J39" s="26">
        <v>30474</v>
      </c>
      <c r="K39" s="8"/>
      <c r="L39" s="8"/>
    </row>
    <row r="40" spans="1:12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>
        <v>3739</v>
      </c>
      <c r="H40" s="6"/>
      <c r="I40" s="6"/>
      <c r="J40" s="26"/>
      <c r="K40" s="8"/>
      <c r="L40" s="8"/>
    </row>
    <row r="41" spans="1:12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>
        <v>7621</v>
      </c>
      <c r="H41" s="6">
        <f t="shared" si="0"/>
        <v>403</v>
      </c>
      <c r="I41" s="6">
        <v>1454</v>
      </c>
      <c r="J41" s="26">
        <v>1857</v>
      </c>
      <c r="K41" s="8"/>
      <c r="L41" s="8"/>
    </row>
    <row r="42" spans="1:12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>
        <v>4736</v>
      </c>
      <c r="H42" s="6">
        <f t="shared" si="0"/>
        <v>1723</v>
      </c>
      <c r="I42" s="6">
        <v>602</v>
      </c>
      <c r="J42" s="26">
        <v>2325</v>
      </c>
      <c r="K42" s="8"/>
      <c r="L42" s="8"/>
    </row>
    <row r="43" spans="1:12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>
        <v>5535</v>
      </c>
      <c r="H43" s="6"/>
      <c r="I43" s="6">
        <v>201</v>
      </c>
      <c r="J43" s="27">
        <v>201</v>
      </c>
      <c r="K43" s="8"/>
      <c r="L43" s="8"/>
    </row>
    <row r="44" spans="1:12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>
        <v>31551</v>
      </c>
      <c r="H44" s="6">
        <f t="shared" si="0"/>
        <v>5009</v>
      </c>
      <c r="I44" s="6">
        <v>13005</v>
      </c>
      <c r="J44" s="26">
        <v>18014</v>
      </c>
      <c r="K44" s="8"/>
      <c r="L44" s="8"/>
    </row>
    <row r="45" spans="1:12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>
        <v>614</v>
      </c>
      <c r="H45" s="6"/>
      <c r="I45" s="6">
        <v>59</v>
      </c>
      <c r="J45" s="27">
        <v>59</v>
      </c>
      <c r="K45" s="8"/>
      <c r="L45" s="8"/>
    </row>
    <row r="46" spans="1:12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>
        <v>44805</v>
      </c>
      <c r="H46" s="6">
        <f t="shared" si="0"/>
        <v>10104</v>
      </c>
      <c r="I46" s="6">
        <v>10267</v>
      </c>
      <c r="J46" s="26">
        <v>20371</v>
      </c>
      <c r="K46" s="8"/>
      <c r="L46" s="8"/>
    </row>
    <row r="47" spans="1:12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>
        <v>26740</v>
      </c>
      <c r="H47" s="6">
        <f t="shared" si="0"/>
        <v>659</v>
      </c>
      <c r="I47" s="6">
        <v>7118</v>
      </c>
      <c r="J47" s="26">
        <v>7777</v>
      </c>
      <c r="K47" s="8"/>
      <c r="L47" s="8"/>
    </row>
    <row r="48" spans="1:12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>
        <v>80432</v>
      </c>
      <c r="H48" s="6">
        <f t="shared" si="0"/>
        <v>14394</v>
      </c>
      <c r="I48" s="6">
        <v>15882</v>
      </c>
      <c r="J48" s="26">
        <f>30268+8</f>
        <v>30276</v>
      </c>
      <c r="K48" s="8"/>
      <c r="L48" s="8"/>
    </row>
    <row r="49" spans="1:12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>
        <v>6194</v>
      </c>
      <c r="H49" s="6">
        <f t="shared" si="0"/>
        <v>345</v>
      </c>
      <c r="I49" s="6">
        <v>1383</v>
      </c>
      <c r="J49" s="26">
        <v>1728</v>
      </c>
      <c r="K49" s="8"/>
      <c r="L49" s="8"/>
    </row>
    <row r="50" spans="1:12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>
        <v>23053</v>
      </c>
      <c r="H50" s="6">
        <f t="shared" si="0"/>
        <v>1135</v>
      </c>
      <c r="I50" s="6">
        <v>7272</v>
      </c>
      <c r="J50" s="26">
        <v>8407</v>
      </c>
      <c r="K50" s="8"/>
      <c r="L50" s="8"/>
    </row>
    <row r="51" spans="1:12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>
        <v>6301</v>
      </c>
      <c r="H51" s="6"/>
      <c r="I51" s="6">
        <v>2151</v>
      </c>
      <c r="J51" s="26">
        <v>2151</v>
      </c>
      <c r="K51" s="8"/>
      <c r="L51" s="8"/>
    </row>
    <row r="52" spans="1:12" ht="13.5" customHeight="1" x14ac:dyDescent="0.2">
      <c r="A52" s="36" t="s">
        <v>4</v>
      </c>
      <c r="B52" s="36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895694</v>
      </c>
      <c r="H52" s="11">
        <f t="shared" ref="H52" si="1">SUM(H15:H51)</f>
        <v>249112</v>
      </c>
      <c r="I52" s="11">
        <f>SUM(I15:I51)</f>
        <v>260336</v>
      </c>
    </row>
    <row r="53" spans="1:12" x14ac:dyDescent="0.2">
      <c r="G53" s="12"/>
      <c r="H53" s="12"/>
      <c r="I53" s="12"/>
      <c r="J53" s="7"/>
    </row>
    <row r="54" spans="1:12" x14ac:dyDescent="0.2">
      <c r="G54" s="12"/>
      <c r="H54" s="12"/>
      <c r="I54" s="12"/>
    </row>
    <row r="58" spans="1:12" x14ac:dyDescent="0.2">
      <c r="C58" s="13"/>
      <c r="D58" s="13"/>
      <c r="E58" s="13"/>
      <c r="F58" s="13"/>
    </row>
  </sheetData>
  <mergeCells count="14">
    <mergeCell ref="H6:I6"/>
    <mergeCell ref="H1:I1"/>
    <mergeCell ref="H2:I2"/>
    <mergeCell ref="H3:I3"/>
    <mergeCell ref="H4:I4"/>
    <mergeCell ref="H5:I5"/>
    <mergeCell ref="A52:B52"/>
    <mergeCell ref="H7:I7"/>
    <mergeCell ref="A9:I10"/>
    <mergeCell ref="A12:A14"/>
    <mergeCell ref="B12:B14"/>
    <mergeCell ref="C12:C14"/>
    <mergeCell ref="D12:I12"/>
    <mergeCell ref="G13:I13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58"/>
  <sheetViews>
    <sheetView topLeftCell="B12" zoomScale="80" zoomScaleNormal="80" workbookViewId="0">
      <selection activeCell="I52" sqref="H52:I52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9" width="18.7109375" style="1" customWidth="1"/>
    <col min="10" max="10" width="12.28515625" style="1" customWidth="1" outlineLevel="1"/>
    <col min="11" max="11" width="13.28515625" style="1" customWidth="1"/>
    <col min="12" max="12" width="10.42578125" style="1" customWidth="1"/>
    <col min="13" max="16384" width="9.140625" style="1"/>
  </cols>
  <sheetData>
    <row r="1" spans="1:13" x14ac:dyDescent="0.2">
      <c r="H1" s="37" t="s">
        <v>39</v>
      </c>
      <c r="I1" s="37"/>
    </row>
    <row r="2" spans="1:13" x14ac:dyDescent="0.2">
      <c r="H2" s="37" t="s">
        <v>26</v>
      </c>
      <c r="I2" s="37"/>
    </row>
    <row r="3" spans="1:13" x14ac:dyDescent="0.2">
      <c r="H3" s="37" t="s">
        <v>27</v>
      </c>
      <c r="I3" s="37"/>
    </row>
    <row r="4" spans="1:13" x14ac:dyDescent="0.2">
      <c r="H4" s="37" t="s">
        <v>28</v>
      </c>
      <c r="I4" s="37"/>
    </row>
    <row r="5" spans="1:13" x14ac:dyDescent="0.2">
      <c r="H5" s="37" t="s">
        <v>29</v>
      </c>
      <c r="I5" s="37"/>
    </row>
    <row r="6" spans="1:13" x14ac:dyDescent="0.2">
      <c r="H6" s="37" t="s">
        <v>30</v>
      </c>
      <c r="I6" s="37"/>
    </row>
    <row r="7" spans="1:13" x14ac:dyDescent="0.2">
      <c r="H7" s="37" t="s">
        <v>3</v>
      </c>
      <c r="I7" s="37"/>
    </row>
    <row r="9" spans="1:13" ht="12.75" customHeight="1" x14ac:dyDescent="0.2">
      <c r="A9" s="38" t="s">
        <v>31</v>
      </c>
      <c r="B9" s="38"/>
      <c r="C9" s="38"/>
      <c r="D9" s="38"/>
      <c r="E9" s="38"/>
      <c r="F9" s="38"/>
      <c r="G9" s="38"/>
      <c r="H9" s="38"/>
      <c r="I9" s="38"/>
      <c r="J9" s="2"/>
    </row>
    <row r="10" spans="1:13" ht="30.75" customHeight="1" x14ac:dyDescent="0.2">
      <c r="A10" s="38"/>
      <c r="B10" s="38"/>
      <c r="C10" s="38"/>
      <c r="D10" s="38"/>
      <c r="E10" s="38"/>
      <c r="F10" s="38"/>
      <c r="G10" s="38"/>
      <c r="H10" s="38"/>
      <c r="I10" s="38"/>
      <c r="J10" s="2"/>
    </row>
    <row r="12" spans="1:13" x14ac:dyDescent="0.2">
      <c r="A12" s="39" t="s">
        <v>0</v>
      </c>
      <c r="B12" s="42" t="s">
        <v>1</v>
      </c>
      <c r="C12" s="43" t="s">
        <v>2</v>
      </c>
      <c r="D12" s="42" t="s">
        <v>68</v>
      </c>
      <c r="E12" s="42"/>
      <c r="F12" s="42"/>
      <c r="G12" s="42"/>
      <c r="H12" s="42"/>
      <c r="I12" s="42"/>
    </row>
    <row r="13" spans="1:13" x14ac:dyDescent="0.2">
      <c r="A13" s="40"/>
      <c r="B13" s="42"/>
      <c r="C13" s="44"/>
      <c r="D13" s="3" t="s">
        <v>32</v>
      </c>
      <c r="E13" s="3" t="s">
        <v>33</v>
      </c>
      <c r="F13" s="3" t="s">
        <v>34</v>
      </c>
      <c r="G13" s="42" t="s">
        <v>35</v>
      </c>
      <c r="H13" s="42"/>
      <c r="I13" s="42"/>
    </row>
    <row r="14" spans="1:13" ht="28.5" customHeight="1" x14ac:dyDescent="0.2">
      <c r="A14" s="41"/>
      <c r="B14" s="42"/>
      <c r="C14" s="45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29">
        <v>15773</v>
      </c>
      <c r="H15" s="28">
        <f>J15-I15</f>
        <v>4157</v>
      </c>
      <c r="I15" s="4">
        <v>26378</v>
      </c>
      <c r="J15" s="56">
        <v>30535</v>
      </c>
      <c r="K15" s="16"/>
      <c r="L15" s="17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29">
        <v>12750</v>
      </c>
      <c r="H16" s="28">
        <f t="shared" ref="H16:H51" si="0">J16-I16</f>
        <v>856</v>
      </c>
      <c r="I16" s="4">
        <v>2047</v>
      </c>
      <c r="J16" s="56">
        <v>2903</v>
      </c>
      <c r="K16" s="16"/>
      <c r="L16" s="17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29">
        <v>2465</v>
      </c>
      <c r="H17" s="28">
        <f t="shared" si="0"/>
        <v>0</v>
      </c>
      <c r="I17" s="4">
        <v>174</v>
      </c>
      <c r="J17" s="57">
        <v>174</v>
      </c>
      <c r="K17" s="16"/>
      <c r="L17" s="1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29">
        <v>30418</v>
      </c>
      <c r="H18" s="28">
        <f t="shared" si="0"/>
        <v>6600</v>
      </c>
      <c r="I18" s="4">
        <v>4036</v>
      </c>
      <c r="J18" s="56">
        <v>10636</v>
      </c>
      <c r="K18" s="16"/>
      <c r="L18" s="17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29">
        <v>6227</v>
      </c>
      <c r="H19" s="28">
        <f t="shared" si="0"/>
        <v>464</v>
      </c>
      <c r="I19" s="4">
        <v>1774</v>
      </c>
      <c r="J19" s="56">
        <v>2238</v>
      </c>
      <c r="K19" s="16"/>
      <c r="L19" s="17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29">
        <v>39546</v>
      </c>
      <c r="H20" s="28">
        <f t="shared" si="0"/>
        <v>5552</v>
      </c>
      <c r="I20" s="4">
        <v>11014</v>
      </c>
      <c r="J20" s="56">
        <v>16566</v>
      </c>
      <c r="K20" s="16"/>
      <c r="L20" s="17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29">
        <v>10224</v>
      </c>
      <c r="H21" s="28">
        <f t="shared" si="0"/>
        <v>5781</v>
      </c>
      <c r="I21" s="4">
        <v>1593</v>
      </c>
      <c r="J21" s="56">
        <v>7374</v>
      </c>
      <c r="K21" s="16"/>
      <c r="L21" s="17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29">
        <v>4956</v>
      </c>
      <c r="H22" s="28">
        <f t="shared" si="0"/>
        <v>1430</v>
      </c>
      <c r="I22" s="4">
        <v>559</v>
      </c>
      <c r="J22" s="56">
        <v>1989</v>
      </c>
      <c r="K22" s="16"/>
      <c r="L22" s="1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29">
        <v>6364</v>
      </c>
      <c r="H23" s="28">
        <f t="shared" si="0"/>
        <v>505</v>
      </c>
      <c r="I23" s="4">
        <v>1169</v>
      </c>
      <c r="J23" s="56">
        <v>1674</v>
      </c>
      <c r="K23" s="16"/>
      <c r="L23" s="17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29">
        <v>3363</v>
      </c>
      <c r="H24" s="28">
        <f t="shared" si="0"/>
        <v>326</v>
      </c>
      <c r="I24" s="4">
        <v>813</v>
      </c>
      <c r="J24" s="56">
        <v>1139</v>
      </c>
      <c r="K24" s="16"/>
      <c r="L24" s="1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29">
        <v>7282</v>
      </c>
      <c r="H25" s="28">
        <f t="shared" si="0"/>
        <v>0</v>
      </c>
      <c r="I25" s="4">
        <v>1260</v>
      </c>
      <c r="J25" s="56">
        <v>1260</v>
      </c>
      <c r="K25" s="16"/>
      <c r="L25" s="17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29">
        <v>40515</v>
      </c>
      <c r="H26" s="28">
        <f t="shared" si="0"/>
        <v>8744</v>
      </c>
      <c r="I26" s="4">
        <v>6643</v>
      </c>
      <c r="J26" s="56">
        <v>15387</v>
      </c>
      <c r="K26" s="16"/>
      <c r="L26" s="17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29"/>
      <c r="H27" s="28">
        <f t="shared" si="0"/>
        <v>0</v>
      </c>
      <c r="I27" s="4">
        <v>1386</v>
      </c>
      <c r="J27" s="56">
        <v>1386</v>
      </c>
      <c r="K27" s="16"/>
      <c r="L27" s="17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29">
        <v>50386</v>
      </c>
      <c r="H28" s="28">
        <f t="shared" si="0"/>
        <v>4494</v>
      </c>
      <c r="I28" s="4">
        <v>5642</v>
      </c>
      <c r="J28" s="56">
        <v>10136</v>
      </c>
      <c r="K28" s="16"/>
      <c r="L28" s="17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29">
        <v>3061</v>
      </c>
      <c r="H29" s="28">
        <f t="shared" si="0"/>
        <v>145</v>
      </c>
      <c r="I29" s="4">
        <v>302</v>
      </c>
      <c r="J29" s="57">
        <v>447</v>
      </c>
      <c r="K29" s="16"/>
      <c r="L29" s="1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29">
        <v>63135</v>
      </c>
      <c r="H30" s="28">
        <f t="shared" si="0"/>
        <v>52333</v>
      </c>
      <c r="I30" s="4">
        <v>7388</v>
      </c>
      <c r="J30" s="56">
        <v>59721</v>
      </c>
      <c r="K30" s="16"/>
      <c r="L30" s="17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29">
        <v>6278</v>
      </c>
      <c r="H31" s="28">
        <f t="shared" si="0"/>
        <v>0</v>
      </c>
      <c r="I31" s="4">
        <v>305</v>
      </c>
      <c r="J31" s="57">
        <v>305</v>
      </c>
      <c r="K31" s="16"/>
      <c r="L31" s="1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29">
        <v>23584</v>
      </c>
      <c r="H32" s="28">
        <f t="shared" si="0"/>
        <v>5717</v>
      </c>
      <c r="I32" s="4">
        <v>2506</v>
      </c>
      <c r="J32" s="56">
        <v>8223</v>
      </c>
      <c r="K32" s="16"/>
      <c r="L32" s="17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29">
        <v>9532</v>
      </c>
      <c r="H33" s="28">
        <f t="shared" si="0"/>
        <v>459</v>
      </c>
      <c r="I33" s="4">
        <v>715</v>
      </c>
      <c r="J33" s="56">
        <v>1174</v>
      </c>
      <c r="K33" s="16"/>
      <c r="L33" s="17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29">
        <v>712</v>
      </c>
      <c r="H34" s="28">
        <f t="shared" si="0"/>
        <v>0</v>
      </c>
      <c r="I34" s="4">
        <v>21</v>
      </c>
      <c r="J34" s="57">
        <v>21</v>
      </c>
      <c r="K34" s="16"/>
      <c r="L34" s="1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29">
        <v>43344</v>
      </c>
      <c r="H35" s="28">
        <f t="shared" si="0"/>
        <v>11803</v>
      </c>
      <c r="I35" s="4">
        <v>5368</v>
      </c>
      <c r="J35" s="56">
        <v>17171</v>
      </c>
      <c r="K35" s="16"/>
      <c r="L35" s="17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29">
        <v>80998</v>
      </c>
      <c r="H36" s="28">
        <f t="shared" si="0"/>
        <v>43461</v>
      </c>
      <c r="I36" s="4">
        <v>8408</v>
      </c>
      <c r="J36" s="56">
        <v>51869</v>
      </c>
      <c r="K36" s="16"/>
      <c r="L36" s="17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29">
        <v>54888</v>
      </c>
      <c r="H37" s="28">
        <f t="shared" si="0"/>
        <v>15303</v>
      </c>
      <c r="I37" s="4">
        <v>31356</v>
      </c>
      <c r="J37" s="56">
        <v>46659</v>
      </c>
      <c r="K37" s="16"/>
      <c r="L37" s="17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29">
        <v>25695</v>
      </c>
      <c r="H38" s="28">
        <f t="shared" si="0"/>
        <v>15957</v>
      </c>
      <c r="I38" s="4">
        <v>5201</v>
      </c>
      <c r="J38" s="56">
        <v>21158</v>
      </c>
      <c r="K38" s="16"/>
      <c r="L38" s="17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29">
        <v>75143</v>
      </c>
      <c r="H39" s="28">
        <f t="shared" si="0"/>
        <v>14252</v>
      </c>
      <c r="I39" s="4">
        <v>4322</v>
      </c>
      <c r="J39" s="56">
        <v>18574</v>
      </c>
      <c r="K39" s="16"/>
      <c r="L39" s="17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29">
        <v>4796</v>
      </c>
      <c r="H40" s="28">
        <f t="shared" si="0"/>
        <v>0</v>
      </c>
      <c r="I40" s="4"/>
      <c r="J40" s="56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29">
        <v>6558</v>
      </c>
      <c r="H41" s="28">
        <f t="shared" si="0"/>
        <v>192</v>
      </c>
      <c r="I41" s="4">
        <v>1027</v>
      </c>
      <c r="J41" s="56">
        <v>1219</v>
      </c>
      <c r="K41" s="16"/>
      <c r="L41" s="1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29">
        <v>5020</v>
      </c>
      <c r="H42" s="28">
        <f t="shared" si="0"/>
        <v>830</v>
      </c>
      <c r="I42" s="4">
        <v>547</v>
      </c>
      <c r="J42" s="56">
        <v>1377</v>
      </c>
      <c r="K42" s="16"/>
      <c r="L42" s="17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29">
        <v>6237</v>
      </c>
      <c r="H43" s="28">
        <f t="shared" si="0"/>
        <v>0</v>
      </c>
      <c r="I43" s="4">
        <v>212</v>
      </c>
      <c r="J43" s="57">
        <v>212</v>
      </c>
      <c r="K43" s="16"/>
      <c r="L43" s="1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29">
        <v>24898</v>
      </c>
      <c r="H44" s="28">
        <f t="shared" si="0"/>
        <v>3765</v>
      </c>
      <c r="I44" s="4">
        <v>5548</v>
      </c>
      <c r="J44" s="56">
        <v>9313</v>
      </c>
      <c r="K44" s="16"/>
      <c r="L44" s="17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29">
        <v>1046</v>
      </c>
      <c r="H45" s="28">
        <f t="shared" si="0"/>
        <v>0</v>
      </c>
      <c r="I45" s="4">
        <v>61</v>
      </c>
      <c r="J45" s="57">
        <v>61</v>
      </c>
      <c r="K45" s="16"/>
      <c r="L45" s="1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29">
        <v>43460</v>
      </c>
      <c r="H46" s="28">
        <f t="shared" si="0"/>
        <v>11245</v>
      </c>
      <c r="I46" s="4">
        <v>9024</v>
      </c>
      <c r="J46" s="56">
        <v>20269</v>
      </c>
      <c r="K46" s="16"/>
      <c r="L46" s="17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29">
        <v>24821</v>
      </c>
      <c r="H47" s="28">
        <f t="shared" si="0"/>
        <v>799</v>
      </c>
      <c r="I47" s="4">
        <v>5603</v>
      </c>
      <c r="J47" s="56">
        <v>6402</v>
      </c>
      <c r="K47" s="16"/>
      <c r="L47" s="17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29">
        <v>45352</v>
      </c>
      <c r="H48" s="28">
        <f t="shared" si="0"/>
        <v>8240</v>
      </c>
      <c r="I48" s="4">
        <v>9595</v>
      </c>
      <c r="J48" s="56">
        <v>17835</v>
      </c>
      <c r="K48" s="16"/>
      <c r="L48" s="17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29">
        <v>5873</v>
      </c>
      <c r="H49" s="28">
        <f t="shared" si="0"/>
        <v>237</v>
      </c>
      <c r="I49" s="4">
        <v>1222</v>
      </c>
      <c r="J49" s="56">
        <v>1459</v>
      </c>
      <c r="K49" s="16"/>
      <c r="L49" s="17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29">
        <v>21287</v>
      </c>
      <c r="H50" s="28">
        <f t="shared" si="0"/>
        <v>1632</v>
      </c>
      <c r="I50" s="4">
        <v>6196</v>
      </c>
      <c r="J50" s="56">
        <v>7828</v>
      </c>
      <c r="K50" s="16"/>
      <c r="L50" s="17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29">
        <v>6802</v>
      </c>
      <c r="H51" s="28">
        <f t="shared" si="0"/>
        <v>0</v>
      </c>
      <c r="I51" s="4">
        <v>1365</v>
      </c>
      <c r="J51" s="56">
        <v>1365</v>
      </c>
      <c r="K51" s="16"/>
      <c r="L51" s="17"/>
      <c r="M51" s="8"/>
    </row>
    <row r="52" spans="1:13" ht="13.5" customHeight="1" x14ac:dyDescent="0.2">
      <c r="A52" s="36" t="s">
        <v>4</v>
      </c>
      <c r="B52" s="36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812789</v>
      </c>
      <c r="H52" s="11">
        <f>SUM(H15:H51)</f>
        <v>225279</v>
      </c>
      <c r="I52" s="11">
        <f t="shared" ref="I52" si="1">SUM(I15:I51)</f>
        <v>170780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H6:I6"/>
    <mergeCell ref="H1:I1"/>
    <mergeCell ref="H2:I2"/>
    <mergeCell ref="H3:I3"/>
    <mergeCell ref="H4:I4"/>
    <mergeCell ref="H5:I5"/>
    <mergeCell ref="A52:B52"/>
    <mergeCell ref="H7:I7"/>
    <mergeCell ref="A9:I10"/>
    <mergeCell ref="A12:A14"/>
    <mergeCell ref="B12:B14"/>
    <mergeCell ref="C12:C14"/>
    <mergeCell ref="D12:I12"/>
    <mergeCell ref="G13:I13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M58"/>
  <sheetViews>
    <sheetView topLeftCell="A31" zoomScale="90" zoomScaleNormal="90" workbookViewId="0">
      <selection activeCell="H52" sqref="H52:I52"/>
    </sheetView>
  </sheetViews>
  <sheetFormatPr defaultRowHeight="12.75" outlineLevelCol="1" x14ac:dyDescent="0.2"/>
  <cols>
    <col min="1" max="1" width="6.7109375" style="1" customWidth="1"/>
    <col min="2" max="2" width="22.42578125" style="1" customWidth="1"/>
    <col min="3" max="3" width="7.28515625" style="1" bestFit="1" customWidth="1"/>
    <col min="4" max="6" width="10.5703125" style="1" customWidth="1"/>
    <col min="7" max="8" width="18.7109375" style="1" customWidth="1"/>
    <col min="9" max="9" width="20" style="1" customWidth="1"/>
    <col min="10" max="10" width="12" style="1" hidden="1" customWidth="1" outlineLevel="1"/>
    <col min="11" max="11" width="9.140625" style="1" collapsed="1"/>
    <col min="12" max="16384" width="9.140625" style="1"/>
  </cols>
  <sheetData>
    <row r="1" spans="1:13" x14ac:dyDescent="0.2">
      <c r="H1" s="37" t="s">
        <v>39</v>
      </c>
      <c r="I1" s="37"/>
    </row>
    <row r="2" spans="1:13" x14ac:dyDescent="0.2">
      <c r="H2" s="37" t="s">
        <v>26</v>
      </c>
      <c r="I2" s="37"/>
    </row>
    <row r="3" spans="1:13" x14ac:dyDescent="0.2">
      <c r="H3" s="37" t="s">
        <v>27</v>
      </c>
      <c r="I3" s="37"/>
    </row>
    <row r="4" spans="1:13" x14ac:dyDescent="0.2">
      <c r="H4" s="37" t="s">
        <v>28</v>
      </c>
      <c r="I4" s="37"/>
    </row>
    <row r="5" spans="1:13" x14ac:dyDescent="0.2">
      <c r="H5" s="37" t="s">
        <v>29</v>
      </c>
      <c r="I5" s="37"/>
    </row>
    <row r="6" spans="1:13" x14ac:dyDescent="0.2">
      <c r="H6" s="37" t="s">
        <v>30</v>
      </c>
      <c r="I6" s="37"/>
    </row>
    <row r="7" spans="1:13" x14ac:dyDescent="0.2">
      <c r="H7" s="37" t="s">
        <v>3</v>
      </c>
      <c r="I7" s="37"/>
    </row>
    <row r="9" spans="1:13" ht="12.75" customHeight="1" x14ac:dyDescent="0.2">
      <c r="A9" s="38" t="s">
        <v>31</v>
      </c>
      <c r="B9" s="38"/>
      <c r="C9" s="38"/>
      <c r="D9" s="38"/>
      <c r="E9" s="38"/>
      <c r="F9" s="38"/>
      <c r="G9" s="38"/>
      <c r="H9" s="38"/>
      <c r="I9" s="38"/>
      <c r="J9" s="2"/>
    </row>
    <row r="10" spans="1:13" ht="30.75" customHeight="1" x14ac:dyDescent="0.2">
      <c r="A10" s="38"/>
      <c r="B10" s="38"/>
      <c r="C10" s="38"/>
      <c r="D10" s="38"/>
      <c r="E10" s="38"/>
      <c r="F10" s="38"/>
      <c r="G10" s="38"/>
      <c r="H10" s="38"/>
      <c r="I10" s="38"/>
      <c r="J10" s="2"/>
    </row>
    <row r="12" spans="1:13" x14ac:dyDescent="0.2">
      <c r="A12" s="39" t="s">
        <v>0</v>
      </c>
      <c r="B12" s="42" t="s">
        <v>1</v>
      </c>
      <c r="C12" s="43" t="s">
        <v>2</v>
      </c>
      <c r="D12" s="42" t="s">
        <v>9</v>
      </c>
      <c r="E12" s="42"/>
      <c r="F12" s="42"/>
      <c r="G12" s="42"/>
      <c r="H12" s="42"/>
      <c r="I12" s="42"/>
    </row>
    <row r="13" spans="1:13" x14ac:dyDescent="0.2">
      <c r="A13" s="40"/>
      <c r="B13" s="42"/>
      <c r="C13" s="44"/>
      <c r="D13" s="3" t="s">
        <v>32</v>
      </c>
      <c r="E13" s="3" t="s">
        <v>33</v>
      </c>
      <c r="F13" s="3" t="s">
        <v>34</v>
      </c>
      <c r="G13" s="42" t="s">
        <v>35</v>
      </c>
      <c r="H13" s="42"/>
      <c r="I13" s="42"/>
    </row>
    <row r="14" spans="1:13" ht="40.5" customHeight="1" x14ac:dyDescent="0.2">
      <c r="A14" s="41"/>
      <c r="B14" s="42"/>
      <c r="C14" s="45"/>
      <c r="D14" s="3"/>
      <c r="E14" s="3"/>
      <c r="F14" s="3"/>
      <c r="G14" s="3" t="s">
        <v>36</v>
      </c>
      <c r="H14" s="3" t="s">
        <v>37</v>
      </c>
      <c r="I14" s="3" t="s">
        <v>38</v>
      </c>
    </row>
    <row r="15" spans="1:13" ht="15.75" customHeight="1" x14ac:dyDescent="0.2">
      <c r="A15" s="4">
        <v>1</v>
      </c>
      <c r="B15" s="5" t="s">
        <v>25</v>
      </c>
      <c r="C15" s="4" t="s">
        <v>40</v>
      </c>
      <c r="D15" s="4"/>
      <c r="E15" s="4"/>
      <c r="F15" s="4"/>
      <c r="G15" s="6">
        <v>17290</v>
      </c>
      <c r="H15" s="6">
        <f>J15-I15</f>
        <v>3716</v>
      </c>
      <c r="I15" s="6">
        <v>26289</v>
      </c>
      <c r="J15" s="30">
        <v>30005</v>
      </c>
      <c r="K15" s="8"/>
      <c r="L15" s="8"/>
      <c r="M15" s="8"/>
    </row>
    <row r="16" spans="1:13" ht="15.75" customHeight="1" x14ac:dyDescent="0.2">
      <c r="A16" s="4">
        <v>2</v>
      </c>
      <c r="B16" s="5" t="s">
        <v>47</v>
      </c>
      <c r="C16" s="4" t="s">
        <v>40</v>
      </c>
      <c r="D16" s="4"/>
      <c r="E16" s="4"/>
      <c r="F16" s="4"/>
      <c r="G16" s="6">
        <v>10561</v>
      </c>
      <c r="H16" s="6">
        <f t="shared" ref="H16:H50" si="0">J16-I16</f>
        <v>251</v>
      </c>
      <c r="I16" s="6">
        <v>2462</v>
      </c>
      <c r="J16" s="30">
        <v>2713</v>
      </c>
      <c r="K16" s="8"/>
      <c r="L16" s="8"/>
      <c r="M16" s="8"/>
    </row>
    <row r="17" spans="1:13" ht="15.75" customHeight="1" x14ac:dyDescent="0.2">
      <c r="A17" s="4">
        <v>3</v>
      </c>
      <c r="B17" s="5" t="s">
        <v>58</v>
      </c>
      <c r="C17" s="4" t="s">
        <v>40</v>
      </c>
      <c r="D17" s="4"/>
      <c r="E17" s="4"/>
      <c r="F17" s="4"/>
      <c r="G17" s="6">
        <v>2356</v>
      </c>
      <c r="H17" s="6"/>
      <c r="I17" s="6">
        <v>167</v>
      </c>
      <c r="J17" s="31">
        <v>167</v>
      </c>
      <c r="K17" s="8"/>
      <c r="L17" s="8"/>
      <c r="M17" s="8"/>
    </row>
    <row r="18" spans="1:13" ht="15.75" customHeight="1" x14ac:dyDescent="0.2">
      <c r="A18" s="4">
        <v>4</v>
      </c>
      <c r="B18" s="5" t="s">
        <v>15</v>
      </c>
      <c r="C18" s="4" t="s">
        <v>40</v>
      </c>
      <c r="D18" s="4"/>
      <c r="E18" s="4"/>
      <c r="F18" s="4"/>
      <c r="G18" s="6">
        <v>31055</v>
      </c>
      <c r="H18" s="6">
        <f t="shared" si="0"/>
        <v>3432</v>
      </c>
      <c r="I18" s="6">
        <v>3198</v>
      </c>
      <c r="J18" s="30">
        <v>6630</v>
      </c>
      <c r="K18" s="8"/>
      <c r="L18" s="8"/>
      <c r="M18" s="8"/>
    </row>
    <row r="19" spans="1:13" ht="15.75" customHeight="1" x14ac:dyDescent="0.2">
      <c r="A19" s="4">
        <v>5</v>
      </c>
      <c r="B19" s="5" t="s">
        <v>46</v>
      </c>
      <c r="C19" s="4" t="s">
        <v>40</v>
      </c>
      <c r="D19" s="4"/>
      <c r="E19" s="4"/>
      <c r="F19" s="4"/>
      <c r="G19" s="6">
        <v>6277</v>
      </c>
      <c r="H19" s="6">
        <f t="shared" si="0"/>
        <v>473</v>
      </c>
      <c r="I19" s="6">
        <v>1434</v>
      </c>
      <c r="J19" s="30">
        <v>1907</v>
      </c>
      <c r="K19" s="8"/>
      <c r="L19" s="8"/>
      <c r="M19" s="8"/>
    </row>
    <row r="20" spans="1:13" ht="15.75" customHeight="1" x14ac:dyDescent="0.2">
      <c r="A20" s="4">
        <v>6</v>
      </c>
      <c r="B20" s="5" t="s">
        <v>16</v>
      </c>
      <c r="C20" s="4" t="s">
        <v>40</v>
      </c>
      <c r="D20" s="4"/>
      <c r="E20" s="4"/>
      <c r="F20" s="4"/>
      <c r="G20" s="6">
        <v>38304</v>
      </c>
      <c r="H20" s="6">
        <f t="shared" si="0"/>
        <v>6822</v>
      </c>
      <c r="I20" s="6">
        <v>9729</v>
      </c>
      <c r="J20" s="30">
        <v>16551</v>
      </c>
      <c r="K20" s="8"/>
      <c r="L20" s="8"/>
      <c r="M20" s="8"/>
    </row>
    <row r="21" spans="1:13" ht="15.75" customHeight="1" x14ac:dyDescent="0.2">
      <c r="A21" s="4">
        <v>7</v>
      </c>
      <c r="B21" s="5" t="s">
        <v>56</v>
      </c>
      <c r="C21" s="4" t="s">
        <v>40</v>
      </c>
      <c r="D21" s="4"/>
      <c r="E21" s="4"/>
      <c r="F21" s="4"/>
      <c r="G21" s="6">
        <v>10775</v>
      </c>
      <c r="H21" s="6">
        <f t="shared" si="0"/>
        <v>5691</v>
      </c>
      <c r="I21" s="6">
        <v>1073</v>
      </c>
      <c r="J21" s="30">
        <v>6764</v>
      </c>
      <c r="K21" s="8"/>
      <c r="L21" s="8"/>
      <c r="M21" s="8"/>
    </row>
    <row r="22" spans="1:13" ht="15.75" customHeight="1" x14ac:dyDescent="0.2">
      <c r="A22" s="4">
        <v>8</v>
      </c>
      <c r="B22" s="5" t="s">
        <v>53</v>
      </c>
      <c r="C22" s="4" t="s">
        <v>40</v>
      </c>
      <c r="D22" s="4"/>
      <c r="E22" s="4"/>
      <c r="F22" s="4"/>
      <c r="G22" s="6">
        <v>6094</v>
      </c>
      <c r="H22" s="6">
        <f t="shared" si="0"/>
        <v>954</v>
      </c>
      <c r="I22" s="6">
        <v>547</v>
      </c>
      <c r="J22" s="30">
        <v>1501</v>
      </c>
      <c r="K22" s="8"/>
      <c r="L22" s="8"/>
      <c r="M22" s="8"/>
    </row>
    <row r="23" spans="1:13" ht="15.75" customHeight="1" x14ac:dyDescent="0.2">
      <c r="A23" s="4">
        <v>9</v>
      </c>
      <c r="B23" s="5" t="s">
        <v>57</v>
      </c>
      <c r="C23" s="4" t="s">
        <v>40</v>
      </c>
      <c r="D23" s="4"/>
      <c r="E23" s="4"/>
      <c r="F23" s="4"/>
      <c r="G23" s="6">
        <v>6675</v>
      </c>
      <c r="H23" s="6">
        <f t="shared" si="0"/>
        <v>630</v>
      </c>
      <c r="I23" s="6">
        <v>1008</v>
      </c>
      <c r="J23" s="30">
        <v>1638</v>
      </c>
      <c r="K23" s="8"/>
      <c r="L23" s="8"/>
      <c r="M23" s="8"/>
    </row>
    <row r="24" spans="1:13" ht="15.75" customHeight="1" x14ac:dyDescent="0.2">
      <c r="A24" s="4">
        <v>10</v>
      </c>
      <c r="B24" s="5" t="s">
        <v>59</v>
      </c>
      <c r="C24" s="4" t="s">
        <v>40</v>
      </c>
      <c r="D24" s="4"/>
      <c r="E24" s="4"/>
      <c r="F24" s="4"/>
      <c r="G24" s="6">
        <v>3291</v>
      </c>
      <c r="H24" s="6">
        <f t="shared" si="0"/>
        <v>209</v>
      </c>
      <c r="I24" s="6">
        <v>550</v>
      </c>
      <c r="J24" s="31">
        <v>759</v>
      </c>
      <c r="K24" s="8"/>
      <c r="L24" s="8"/>
      <c r="M24" s="8"/>
    </row>
    <row r="25" spans="1:13" ht="15.75" customHeight="1" x14ac:dyDescent="0.2">
      <c r="A25" s="4">
        <v>11</v>
      </c>
      <c r="B25" s="5" t="s">
        <v>45</v>
      </c>
      <c r="C25" s="4" t="s">
        <v>40</v>
      </c>
      <c r="D25" s="4"/>
      <c r="E25" s="4"/>
      <c r="F25" s="4"/>
      <c r="G25" s="6">
        <v>7683</v>
      </c>
      <c r="H25" s="6"/>
      <c r="I25" s="6">
        <v>2256</v>
      </c>
      <c r="J25" s="30">
        <v>2256</v>
      </c>
      <c r="K25" s="8"/>
      <c r="L25" s="8"/>
      <c r="M25" s="8"/>
    </row>
    <row r="26" spans="1:13" ht="15.75" customHeight="1" x14ac:dyDescent="0.2">
      <c r="A26" s="4">
        <v>12</v>
      </c>
      <c r="B26" s="5" t="s">
        <v>14</v>
      </c>
      <c r="C26" s="4" t="s">
        <v>40</v>
      </c>
      <c r="D26" s="4"/>
      <c r="E26" s="4"/>
      <c r="F26" s="4"/>
      <c r="G26" s="6">
        <v>45284</v>
      </c>
      <c r="H26" s="6">
        <f t="shared" si="0"/>
        <v>10887</v>
      </c>
      <c r="I26" s="6">
        <v>6907</v>
      </c>
      <c r="J26" s="30">
        <v>17794</v>
      </c>
      <c r="K26" s="8"/>
      <c r="L26" s="8"/>
      <c r="M26" s="8"/>
    </row>
    <row r="27" spans="1:13" ht="15.75" customHeight="1" x14ac:dyDescent="0.2">
      <c r="A27" s="4">
        <v>13</v>
      </c>
      <c r="B27" s="5" t="s">
        <v>51</v>
      </c>
      <c r="C27" s="4" t="s">
        <v>40</v>
      </c>
      <c r="D27" s="4"/>
      <c r="E27" s="4"/>
      <c r="F27" s="4"/>
      <c r="G27" s="6"/>
      <c r="H27" s="6"/>
      <c r="I27" s="6">
        <v>2335</v>
      </c>
      <c r="J27" s="30">
        <v>2335</v>
      </c>
      <c r="K27" s="8"/>
      <c r="L27" s="8"/>
      <c r="M27" s="8"/>
    </row>
    <row r="28" spans="1:13" ht="15.75" customHeight="1" x14ac:dyDescent="0.2">
      <c r="A28" s="4">
        <v>14</v>
      </c>
      <c r="B28" s="5" t="s">
        <v>18</v>
      </c>
      <c r="C28" s="4" t="s">
        <v>40</v>
      </c>
      <c r="D28" s="4"/>
      <c r="E28" s="4"/>
      <c r="F28" s="4"/>
      <c r="G28" s="6">
        <v>51700</v>
      </c>
      <c r="H28" s="6">
        <f t="shared" si="0"/>
        <v>5306</v>
      </c>
      <c r="I28" s="6">
        <v>4935</v>
      </c>
      <c r="J28" s="30">
        <v>10241</v>
      </c>
      <c r="K28" s="8"/>
      <c r="L28" s="8"/>
      <c r="M28" s="8"/>
    </row>
    <row r="29" spans="1:13" ht="15.75" customHeight="1" x14ac:dyDescent="0.2">
      <c r="A29" s="4">
        <v>15</v>
      </c>
      <c r="B29" s="9" t="s">
        <v>60</v>
      </c>
      <c r="C29" s="4" t="s">
        <v>40</v>
      </c>
      <c r="D29" s="4"/>
      <c r="E29" s="4"/>
      <c r="F29" s="4"/>
      <c r="G29" s="6">
        <v>3524</v>
      </c>
      <c r="H29" s="6">
        <f t="shared" si="0"/>
        <v>160</v>
      </c>
      <c r="I29" s="6">
        <v>289</v>
      </c>
      <c r="J29" s="31">
        <v>449</v>
      </c>
      <c r="K29" s="8"/>
      <c r="L29" s="8"/>
      <c r="M29" s="8"/>
    </row>
    <row r="30" spans="1:13" ht="15.75" customHeight="1" x14ac:dyDescent="0.2">
      <c r="A30" s="4">
        <v>16</v>
      </c>
      <c r="B30" s="9" t="s">
        <v>17</v>
      </c>
      <c r="C30" s="4" t="s">
        <v>40</v>
      </c>
      <c r="D30" s="4"/>
      <c r="E30" s="4"/>
      <c r="F30" s="4"/>
      <c r="G30" s="6">
        <v>57036</v>
      </c>
      <c r="H30" s="6">
        <f t="shared" si="0"/>
        <v>43976</v>
      </c>
      <c r="I30" s="6">
        <v>6760</v>
      </c>
      <c r="J30" s="30">
        <v>50736</v>
      </c>
      <c r="K30" s="8"/>
      <c r="L30" s="8"/>
      <c r="M30" s="8"/>
    </row>
    <row r="31" spans="1:13" ht="15.75" customHeight="1" x14ac:dyDescent="0.2">
      <c r="A31" s="4">
        <v>17</v>
      </c>
      <c r="B31" s="9" t="s">
        <v>61</v>
      </c>
      <c r="C31" s="4" t="s">
        <v>40</v>
      </c>
      <c r="D31" s="4"/>
      <c r="E31" s="4"/>
      <c r="F31" s="4"/>
      <c r="G31" s="6">
        <v>7235</v>
      </c>
      <c r="H31" s="6"/>
      <c r="I31" s="6">
        <v>300</v>
      </c>
      <c r="J31" s="31">
        <v>300</v>
      </c>
      <c r="K31" s="8"/>
      <c r="L31" s="8"/>
      <c r="M31" s="8"/>
    </row>
    <row r="32" spans="1:13" ht="15.75" customHeight="1" x14ac:dyDescent="0.2">
      <c r="A32" s="4">
        <v>18</v>
      </c>
      <c r="B32" s="5" t="s">
        <v>41</v>
      </c>
      <c r="C32" s="4" t="s">
        <v>40</v>
      </c>
      <c r="D32" s="4"/>
      <c r="E32" s="4"/>
      <c r="F32" s="4"/>
      <c r="G32" s="6">
        <v>28333</v>
      </c>
      <c r="H32" s="6">
        <f t="shared" si="0"/>
        <v>5728</v>
      </c>
      <c r="I32" s="6">
        <v>1617</v>
      </c>
      <c r="J32" s="30">
        <v>7345</v>
      </c>
      <c r="K32" s="8"/>
      <c r="L32" s="8"/>
      <c r="M32" s="8"/>
    </row>
    <row r="33" spans="1:13" ht="15.75" customHeight="1" x14ac:dyDescent="0.2">
      <c r="A33" s="4">
        <v>19</v>
      </c>
      <c r="B33" s="5" t="s">
        <v>62</v>
      </c>
      <c r="C33" s="4" t="s">
        <v>40</v>
      </c>
      <c r="D33" s="4"/>
      <c r="E33" s="4"/>
      <c r="F33" s="4"/>
      <c r="G33" s="6">
        <v>8935</v>
      </c>
      <c r="H33" s="6">
        <f t="shared" si="0"/>
        <v>336</v>
      </c>
      <c r="I33" s="6">
        <v>651</v>
      </c>
      <c r="J33" s="31">
        <v>987</v>
      </c>
      <c r="K33" s="8"/>
      <c r="L33" s="8"/>
      <c r="M33" s="8"/>
    </row>
    <row r="34" spans="1:13" ht="15.75" customHeight="1" x14ac:dyDescent="0.2">
      <c r="A34" s="4">
        <v>20</v>
      </c>
      <c r="B34" s="5" t="s">
        <v>49</v>
      </c>
      <c r="C34" s="4" t="s">
        <v>40</v>
      </c>
      <c r="D34" s="4"/>
      <c r="E34" s="4"/>
      <c r="F34" s="4"/>
      <c r="G34" s="6">
        <v>889</v>
      </c>
      <c r="H34" s="6"/>
      <c r="I34" s="6">
        <v>23</v>
      </c>
      <c r="J34" s="31">
        <v>23</v>
      </c>
      <c r="K34" s="8"/>
      <c r="L34" s="8"/>
      <c r="M34" s="8"/>
    </row>
    <row r="35" spans="1:13" ht="15.75" customHeight="1" x14ac:dyDescent="0.2">
      <c r="A35" s="4">
        <v>21</v>
      </c>
      <c r="B35" s="5" t="s">
        <v>20</v>
      </c>
      <c r="C35" s="4" t="s">
        <v>40</v>
      </c>
      <c r="D35" s="4"/>
      <c r="E35" s="4"/>
      <c r="F35" s="4"/>
      <c r="G35" s="6">
        <v>39291</v>
      </c>
      <c r="H35" s="6">
        <f t="shared" si="0"/>
        <v>-31237</v>
      </c>
      <c r="I35" s="6">
        <v>47678</v>
      </c>
      <c r="J35" s="30">
        <v>16441</v>
      </c>
      <c r="K35" s="8"/>
      <c r="L35" s="8"/>
      <c r="M35" s="8"/>
    </row>
    <row r="36" spans="1:13" ht="15.75" customHeight="1" x14ac:dyDescent="0.2">
      <c r="A36" s="4">
        <v>22</v>
      </c>
      <c r="B36" s="5" t="s">
        <v>22</v>
      </c>
      <c r="C36" s="4" t="s">
        <v>40</v>
      </c>
      <c r="D36" s="4"/>
      <c r="E36" s="4"/>
      <c r="F36" s="4"/>
      <c r="G36" s="6">
        <v>95146</v>
      </c>
      <c r="H36" s="6">
        <f t="shared" si="0"/>
        <v>-7182</v>
      </c>
      <c r="I36" s="6">
        <v>8875</v>
      </c>
      <c r="J36" s="30">
        <v>1693</v>
      </c>
      <c r="K36" s="8"/>
      <c r="L36" s="8"/>
      <c r="M36" s="8"/>
    </row>
    <row r="37" spans="1:13" ht="15.75" customHeight="1" x14ac:dyDescent="0.2">
      <c r="A37" s="4">
        <v>23</v>
      </c>
      <c r="B37" s="5" t="s">
        <v>55</v>
      </c>
      <c r="C37" s="4" t="s">
        <v>40</v>
      </c>
      <c r="D37" s="4"/>
      <c r="E37" s="4"/>
      <c r="F37" s="4"/>
      <c r="G37" s="6">
        <v>49491</v>
      </c>
      <c r="H37" s="6">
        <f t="shared" si="0"/>
        <v>17030</v>
      </c>
      <c r="I37" s="6">
        <v>31193</v>
      </c>
      <c r="J37" s="30">
        <v>48223</v>
      </c>
      <c r="K37" s="8"/>
      <c r="L37" s="8"/>
      <c r="M37" s="8"/>
    </row>
    <row r="38" spans="1:13" ht="15.75" customHeight="1" x14ac:dyDescent="0.2">
      <c r="A38" s="4">
        <v>24</v>
      </c>
      <c r="B38" s="5" t="s">
        <v>19</v>
      </c>
      <c r="C38" s="4" t="s">
        <v>40</v>
      </c>
      <c r="D38" s="4"/>
      <c r="E38" s="4"/>
      <c r="F38" s="4"/>
      <c r="G38" s="6">
        <v>27209</v>
      </c>
      <c r="H38" s="6">
        <f t="shared" si="0"/>
        <v>13685</v>
      </c>
      <c r="I38" s="6">
        <v>4356</v>
      </c>
      <c r="J38" s="30">
        <v>18041</v>
      </c>
      <c r="K38" s="8"/>
      <c r="L38" s="8"/>
      <c r="M38" s="8"/>
    </row>
    <row r="39" spans="1:13" ht="15.75" customHeight="1" x14ac:dyDescent="0.2">
      <c r="A39" s="4">
        <v>25</v>
      </c>
      <c r="B39" s="5" t="s">
        <v>24</v>
      </c>
      <c r="C39" s="4" t="s">
        <v>40</v>
      </c>
      <c r="D39" s="4"/>
      <c r="E39" s="4"/>
      <c r="F39" s="4"/>
      <c r="G39" s="6">
        <v>69834</v>
      </c>
      <c r="H39" s="6">
        <f t="shared" si="0"/>
        <v>17832</v>
      </c>
      <c r="I39" s="6">
        <v>4782</v>
      </c>
      <c r="J39" s="30">
        <v>22614</v>
      </c>
      <c r="K39" s="8"/>
      <c r="L39" s="8"/>
      <c r="M39" s="8"/>
    </row>
    <row r="40" spans="1:13" ht="15.75" customHeight="1" x14ac:dyDescent="0.2">
      <c r="A40" s="4">
        <v>26</v>
      </c>
      <c r="B40" s="5" t="s">
        <v>48</v>
      </c>
      <c r="C40" s="4" t="s">
        <v>40</v>
      </c>
      <c r="D40" s="4"/>
      <c r="E40" s="4"/>
      <c r="F40" s="4"/>
      <c r="G40" s="6">
        <v>3946</v>
      </c>
      <c r="H40" s="6"/>
      <c r="I40" s="6"/>
      <c r="J40" s="31"/>
      <c r="K40" s="8"/>
      <c r="L40" s="8"/>
      <c r="M40" s="8"/>
    </row>
    <row r="41" spans="1:13" ht="15.75" customHeight="1" x14ac:dyDescent="0.2">
      <c r="A41" s="4">
        <v>27</v>
      </c>
      <c r="B41" s="5" t="s">
        <v>42</v>
      </c>
      <c r="C41" s="4" t="s">
        <v>40</v>
      </c>
      <c r="D41" s="4"/>
      <c r="E41" s="4"/>
      <c r="F41" s="4"/>
      <c r="G41" s="6">
        <v>7430</v>
      </c>
      <c r="H41" s="6">
        <f t="shared" si="0"/>
        <v>107</v>
      </c>
      <c r="I41" s="6">
        <v>656</v>
      </c>
      <c r="J41" s="31">
        <v>763</v>
      </c>
      <c r="K41" s="8"/>
      <c r="L41" s="8"/>
      <c r="M41" s="8"/>
    </row>
    <row r="42" spans="1:13" ht="15.75" customHeight="1" x14ac:dyDescent="0.2">
      <c r="A42" s="4">
        <v>28</v>
      </c>
      <c r="B42" s="5" t="s">
        <v>54</v>
      </c>
      <c r="C42" s="4" t="s">
        <v>40</v>
      </c>
      <c r="D42" s="4"/>
      <c r="E42" s="4"/>
      <c r="F42" s="4"/>
      <c r="G42" s="6">
        <v>5251</v>
      </c>
      <c r="H42" s="6">
        <f t="shared" si="0"/>
        <v>453</v>
      </c>
      <c r="I42" s="6">
        <v>601</v>
      </c>
      <c r="J42" s="30">
        <v>1054</v>
      </c>
      <c r="K42" s="8"/>
      <c r="L42" s="8"/>
      <c r="M42" s="8"/>
    </row>
    <row r="43" spans="1:13" ht="15.75" customHeight="1" x14ac:dyDescent="0.2">
      <c r="A43" s="4">
        <v>29</v>
      </c>
      <c r="B43" s="5" t="s">
        <v>43</v>
      </c>
      <c r="C43" s="4" t="s">
        <v>40</v>
      </c>
      <c r="D43" s="4"/>
      <c r="E43" s="4"/>
      <c r="F43" s="4"/>
      <c r="G43" s="6">
        <v>7224</v>
      </c>
      <c r="H43" s="6">
        <f t="shared" si="0"/>
        <v>0</v>
      </c>
      <c r="I43" s="6">
        <v>196</v>
      </c>
      <c r="J43" s="31">
        <v>196</v>
      </c>
      <c r="K43" s="8"/>
      <c r="L43" s="8"/>
      <c r="M43" s="8"/>
    </row>
    <row r="44" spans="1:13" ht="15.75" customHeight="1" x14ac:dyDescent="0.2">
      <c r="A44" s="4">
        <v>30</v>
      </c>
      <c r="B44" s="5" t="s">
        <v>63</v>
      </c>
      <c r="C44" s="4" t="s">
        <v>40</v>
      </c>
      <c r="D44" s="4"/>
      <c r="E44" s="4"/>
      <c r="F44" s="4"/>
      <c r="G44" s="6">
        <v>27694</v>
      </c>
      <c r="H44" s="6">
        <f t="shared" si="0"/>
        <v>3643</v>
      </c>
      <c r="I44" s="6">
        <v>4917</v>
      </c>
      <c r="J44" s="30">
        <v>8560</v>
      </c>
      <c r="K44" s="8"/>
      <c r="L44" s="8"/>
      <c r="M44" s="8"/>
    </row>
    <row r="45" spans="1:13" ht="15.75" customHeight="1" x14ac:dyDescent="0.2">
      <c r="A45" s="4">
        <v>31</v>
      </c>
      <c r="B45" s="5" t="s">
        <v>64</v>
      </c>
      <c r="C45" s="4" t="s">
        <v>40</v>
      </c>
      <c r="D45" s="4"/>
      <c r="E45" s="4"/>
      <c r="F45" s="4"/>
      <c r="G45" s="6">
        <v>1328</v>
      </c>
      <c r="H45" s="6"/>
      <c r="I45" s="6">
        <v>229</v>
      </c>
      <c r="J45" s="31">
        <v>229</v>
      </c>
      <c r="K45" s="8"/>
      <c r="L45" s="8"/>
      <c r="M45" s="8"/>
    </row>
    <row r="46" spans="1:13" ht="15.75" customHeight="1" x14ac:dyDescent="0.2">
      <c r="A46" s="4">
        <v>32</v>
      </c>
      <c r="B46" s="9" t="s">
        <v>65</v>
      </c>
      <c r="C46" s="4" t="s">
        <v>40</v>
      </c>
      <c r="D46" s="4"/>
      <c r="E46" s="4"/>
      <c r="F46" s="4"/>
      <c r="G46" s="6">
        <v>39057</v>
      </c>
      <c r="H46" s="6">
        <f t="shared" si="0"/>
        <v>9481</v>
      </c>
      <c r="I46" s="6">
        <v>7668</v>
      </c>
      <c r="J46" s="30">
        <v>17149</v>
      </c>
      <c r="K46" s="8"/>
      <c r="L46" s="8"/>
      <c r="M46" s="8"/>
    </row>
    <row r="47" spans="1:13" ht="15.75" customHeight="1" x14ac:dyDescent="0.2">
      <c r="A47" s="4">
        <v>33</v>
      </c>
      <c r="B47" s="9" t="s">
        <v>52</v>
      </c>
      <c r="C47" s="4" t="s">
        <v>40</v>
      </c>
      <c r="D47" s="4"/>
      <c r="E47" s="4"/>
      <c r="F47" s="4"/>
      <c r="G47" s="6">
        <v>26368</v>
      </c>
      <c r="H47" s="6">
        <f t="shared" si="0"/>
        <v>722</v>
      </c>
      <c r="I47" s="6">
        <v>4746</v>
      </c>
      <c r="J47" s="30">
        <v>5468</v>
      </c>
      <c r="K47" s="8"/>
      <c r="L47" s="8"/>
      <c r="M47" s="8"/>
    </row>
    <row r="48" spans="1:13" ht="15.75" customHeight="1" x14ac:dyDescent="0.2">
      <c r="A48" s="4">
        <v>34</v>
      </c>
      <c r="B48" s="9" t="s">
        <v>21</v>
      </c>
      <c r="C48" s="4" t="s">
        <v>40</v>
      </c>
      <c r="D48" s="4"/>
      <c r="E48" s="4"/>
      <c r="F48" s="4"/>
      <c r="G48" s="6">
        <v>47540</v>
      </c>
      <c r="H48" s="6">
        <f t="shared" si="0"/>
        <v>6702</v>
      </c>
      <c r="I48" s="6">
        <v>10485</v>
      </c>
      <c r="J48" s="30">
        <v>17187</v>
      </c>
      <c r="K48" s="8"/>
      <c r="L48" s="8"/>
      <c r="M48" s="8"/>
    </row>
    <row r="49" spans="1:13" ht="15.75" customHeight="1" x14ac:dyDescent="0.2">
      <c r="A49" s="4">
        <v>35</v>
      </c>
      <c r="B49" s="9" t="s">
        <v>50</v>
      </c>
      <c r="C49" s="4" t="s">
        <v>40</v>
      </c>
      <c r="D49" s="4"/>
      <c r="E49" s="4"/>
      <c r="F49" s="4"/>
      <c r="G49" s="6">
        <v>7020</v>
      </c>
      <c r="H49" s="6">
        <f t="shared" si="0"/>
        <v>337</v>
      </c>
      <c r="I49" s="6">
        <v>943</v>
      </c>
      <c r="J49" s="30">
        <v>1280</v>
      </c>
      <c r="K49" s="8"/>
      <c r="L49" s="8"/>
      <c r="M49" s="8"/>
    </row>
    <row r="50" spans="1:13" ht="15.75" customHeight="1" x14ac:dyDescent="0.2">
      <c r="A50" s="4">
        <v>36</v>
      </c>
      <c r="B50" s="9" t="s">
        <v>23</v>
      </c>
      <c r="C50" s="4" t="s">
        <v>40</v>
      </c>
      <c r="D50" s="4"/>
      <c r="E50" s="4"/>
      <c r="F50" s="4"/>
      <c r="G50" s="6">
        <v>20279</v>
      </c>
      <c r="H50" s="6">
        <f t="shared" si="0"/>
        <v>1496</v>
      </c>
      <c r="I50" s="6">
        <v>4529</v>
      </c>
      <c r="J50" s="30">
        <v>6025</v>
      </c>
      <c r="K50" s="8"/>
      <c r="L50" s="8"/>
      <c r="M50" s="8"/>
    </row>
    <row r="51" spans="1:13" ht="15.75" customHeight="1" x14ac:dyDescent="0.2">
      <c r="A51" s="4">
        <v>37</v>
      </c>
      <c r="B51" s="9" t="s">
        <v>44</v>
      </c>
      <c r="C51" s="4" t="s">
        <v>40</v>
      </c>
      <c r="D51" s="4"/>
      <c r="E51" s="4"/>
      <c r="F51" s="4"/>
      <c r="G51" s="6">
        <v>6902</v>
      </c>
      <c r="H51" s="6"/>
      <c r="I51" s="6">
        <v>1168</v>
      </c>
      <c r="J51" s="30">
        <v>1168</v>
      </c>
      <c r="K51" s="8"/>
      <c r="L51" s="8"/>
      <c r="M51" s="8"/>
    </row>
    <row r="52" spans="1:13" ht="13.5" customHeight="1" x14ac:dyDescent="0.2">
      <c r="A52" s="36" t="s">
        <v>4</v>
      </c>
      <c r="B52" s="36"/>
      <c r="C52" s="10" t="s">
        <v>40</v>
      </c>
      <c r="D52" s="11" t="s">
        <v>66</v>
      </c>
      <c r="E52" s="11" t="s">
        <v>66</v>
      </c>
      <c r="F52" s="11" t="s">
        <v>66</v>
      </c>
      <c r="G52" s="11">
        <f>SUM(G15:G51)</f>
        <v>824307</v>
      </c>
      <c r="H52" s="11">
        <f>SUM(H15:H51)</f>
        <v>121640</v>
      </c>
      <c r="I52" s="11">
        <f>SUM(I15:I51)</f>
        <v>205552</v>
      </c>
    </row>
    <row r="53" spans="1:13" x14ac:dyDescent="0.2">
      <c r="G53" s="12"/>
      <c r="H53" s="12"/>
      <c r="I53" s="12"/>
      <c r="J53" s="7"/>
    </row>
    <row r="54" spans="1:13" x14ac:dyDescent="0.2">
      <c r="G54" s="12"/>
      <c r="H54" s="12"/>
      <c r="I54" s="12"/>
    </row>
    <row r="58" spans="1:13" x14ac:dyDescent="0.2">
      <c r="C58" s="13"/>
      <c r="D58" s="13"/>
      <c r="E58" s="13"/>
      <c r="F58" s="13"/>
    </row>
  </sheetData>
  <mergeCells count="14">
    <mergeCell ref="H6:I6"/>
    <mergeCell ref="H1:I1"/>
    <mergeCell ref="H2:I2"/>
    <mergeCell ref="H3:I3"/>
    <mergeCell ref="H4:I4"/>
    <mergeCell ref="H5:I5"/>
    <mergeCell ref="A52:B52"/>
    <mergeCell ref="H7:I7"/>
    <mergeCell ref="A9:I10"/>
    <mergeCell ref="A12:A14"/>
    <mergeCell ref="B12:B14"/>
    <mergeCell ref="C12:C14"/>
    <mergeCell ref="D12:I12"/>
    <mergeCell ref="G13:I1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14</vt:i4>
      </vt:variant>
    </vt:vector>
  </HeadingPairs>
  <TitlesOfParts>
    <vt:vector size="14" baseType="lpstr">
      <vt:lpstr>2023</vt:lpstr>
      <vt:lpstr>январь</vt:lpstr>
      <vt:lpstr>февраль</vt:lpstr>
      <vt:lpstr>март</vt:lpstr>
      <vt:lpstr>апрель</vt:lpstr>
      <vt:lpstr>май</vt:lpstr>
      <vt:lpstr>июнь</vt:lpstr>
      <vt:lpstr>июль</vt:lpstr>
      <vt:lpstr>август</vt:lpstr>
      <vt:lpstr>сентябрь</vt:lpstr>
      <vt:lpstr>октябрь</vt:lpstr>
      <vt:lpstr>ноябрь</vt:lpstr>
      <vt:lpstr>декабрь</vt:lpstr>
      <vt:lpstr>ИТОГО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econ</cp:lastModifiedBy>
  <cp:lastPrinted>2021-03-04T16:01:59Z</cp:lastPrinted>
  <dcterms:created xsi:type="dcterms:W3CDTF">2010-03-12T06:02:23Z</dcterms:created>
  <dcterms:modified xsi:type="dcterms:W3CDTF">2026-01-19T12:33:48Z</dcterms:modified>
</cp:coreProperties>
</file>