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41D2255C-33FB-4230-89B7-496FA23AE198}" xr6:coauthVersionLast="36" xr6:coauthVersionMax="47" xr10:uidLastSave="{00000000-0000-0000-0000-000000000000}"/>
  <bookViews>
    <workbookView xWindow="28680" yWindow="450" windowWidth="29040" windowHeight="15840" tabRatio="796" xr2:uid="{00000000-000D-0000-FFFF-FFFF00000000}"/>
  </bookViews>
  <sheets>
    <sheet name="СПИСОК" sheetId="11" r:id="rId1"/>
    <sheet name="Льготный(стс)" sheetId="13" r:id="rId2"/>
    <sheet name="Не последняя миля" sheetId="8" r:id="rId3"/>
    <sheet name="Последняя миля" sheetId="19" r:id="rId4"/>
  </sheets>
  <definedNames>
    <definedName name="_xlnm.Print_Area" localSheetId="1">'Льготный(стс)'!$A$1:$N$38</definedName>
    <definedName name="_xlnm.Print_Area" localSheetId="2">'Не последняя миля'!$A$1:$N$32</definedName>
    <definedName name="_xlnm.Print_Area" localSheetId="3">'Последняя миля'!$A$1:$N$43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19" l="1"/>
  <c r="A19" i="19" l="1"/>
  <c r="N23" i="19"/>
  <c r="N22" i="19" s="1"/>
  <c r="A23" i="19"/>
  <c r="N19" i="19"/>
  <c r="N18" i="19" s="1"/>
  <c r="N27" i="19"/>
  <c r="N15" i="19"/>
  <c r="N12" i="19"/>
  <c r="N11" i="19"/>
  <c r="N15" i="8"/>
  <c r="N12" i="8"/>
  <c r="N11" i="8"/>
  <c r="N22" i="13"/>
  <c r="N19" i="13"/>
  <c r="N18" i="13"/>
  <c r="N10" i="13"/>
  <c r="N12" i="13" s="1"/>
  <c r="N26" i="19" l="1"/>
  <c r="A27" i="19"/>
  <c r="A12" i="19"/>
  <c r="A11" i="19"/>
  <c r="N10" i="19" l="1"/>
  <c r="N14" i="19"/>
  <c r="N30" i="19" l="1"/>
  <c r="N21" i="13"/>
  <c r="A22" i="13"/>
  <c r="A19" i="13"/>
  <c r="A18" i="13"/>
  <c r="A12" i="8"/>
  <c r="N14" i="8"/>
  <c r="A15" i="8"/>
  <c r="A11" i="8"/>
  <c r="N17" i="13" l="1"/>
  <c r="N25" i="13" s="1"/>
  <c r="N27" i="13" s="1"/>
  <c r="N10" i="8"/>
  <c r="N18" i="8" s="1"/>
  <c r="N1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п. 7е 861 Правил: для данной категории выдача уведомления вместо акта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2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п. 7е 861 Правил: для данной категории выдача уведомления вместо акта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2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п. 7е 861 Правил: для данной категории выдача уведомления вместо акта</t>
        </r>
      </text>
    </comment>
  </commentList>
</comments>
</file>

<file path=xl/sharedStrings.xml><?xml version="1.0" encoding="utf-8"?>
<sst xmlns="http://schemas.openxmlformats.org/spreadsheetml/2006/main" count="209" uniqueCount="103">
  <si>
    <t>руб.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</si>
  <si>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</si>
  <si>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Стандартизированная тарифная ставка на покрытие расходов сетевой организацией на обеспечение средствами коммерческого учета электрической энергии (мощности)</t>
  </si>
  <si>
    <t>С1</t>
  </si>
  <si>
    <t>С1.1</t>
  </si>
  <si>
    <t>С1.2.1</t>
  </si>
  <si>
    <t>С8</t>
  </si>
  <si>
    <t>С1.2.2</t>
  </si>
  <si>
    <t>С8.1.1</t>
  </si>
  <si>
    <t>С8.2.1</t>
  </si>
  <si>
    <t>от</t>
  </si>
  <si>
    <t>года</t>
  </si>
  <si>
    <t xml:space="preserve">№ </t>
  </si>
  <si>
    <t>/ТП</t>
  </si>
  <si>
    <t>к договору об осуществлении технологического присоединения к электрическим сетям</t>
  </si>
  <si>
    <t>Формула платы за технологическое присоединение к электрическим сетям:
С1 + С8 * количество точек учета ЭЭ</t>
  </si>
  <si>
    <t xml:space="preserve">         - количество точек учета ЭЭ в ТУ</t>
  </si>
  <si>
    <t>Плата за технологическое присоединение заявителя определяется в размере минимального из следующих значений:
- стоимость мероприятий по технологическому присоединению, рассчитанная по стандартизированным тарифным ставкам;
- стоимость мероприятий по технологическому присодинению, рассчитанная по льготной ставке за 1 кВт запрашиваемой максимальной мощности</t>
  </si>
  <si>
    <t xml:space="preserve">   - льготная ставка (несоц.) за 1 кВт запрашиваемой максимальной мощности</t>
  </si>
  <si>
    <t xml:space="preserve">   - льготная ставка (соц.) за 1 кВт запрашиваемой максимальной мощности</t>
  </si>
  <si>
    <t>руб./кВт.</t>
  </si>
  <si>
    <t xml:space="preserve">   - объем запрашиваемой максимальной мощности</t>
  </si>
  <si>
    <t>кВт.</t>
  </si>
  <si>
    <t>РАСЧЕТ 
стоимости мероприятий по технологическому присоединению к электрическим сетям 
в целях технологического присоединения энергопринимающих устройств потребителя</t>
  </si>
  <si>
    <t>Всего стоимость мероприятий по технологическому присоединению к электрическим сетям в целях технологического присоединения энергопринимающих устройств потребителя с учетом НДС</t>
  </si>
  <si>
    <t>Всего стоимость мероприятий по технологическому присоединению к электрическим сетям, рассчитанная с применением льготной ставки за 1 кВт запрашиваемой максимальной мощности с учетом НДС</t>
  </si>
  <si>
    <t>Всего стоимость мероприятий по технологическому присоединению к электрическим сетям, рассчитанная с применением стандартизированных тарифных ставок 
с учетом НДС</t>
  </si>
  <si>
    <t>С2</t>
  </si>
  <si>
    <t>С2.1.1.4.1.1</t>
  </si>
  <si>
    <t>руб./км.</t>
  </si>
  <si>
    <t>км.</t>
  </si>
  <si>
    <t>шт.</t>
  </si>
  <si>
    <t>руб./шт.</t>
  </si>
  <si>
    <t xml:space="preserve">         - протяженность воздушных линий электропередачи</t>
  </si>
  <si>
    <t>руб./км</t>
  </si>
  <si>
    <t>Уровень напряжение 0,4кВ или 220В (это трехфазный)</t>
  </si>
  <si>
    <t>Уровень напряжения 0,23кВ или 220В (это однофазный)</t>
  </si>
  <si>
    <t>Единица измерения</t>
  </si>
  <si>
    <t xml:space="preserve">   -на покрытие расходов на выдачу акта об осуществлении технологического присоединения заявителям</t>
  </si>
  <si>
    <t xml:space="preserve">Наименование стандартизированной ставки </t>
  </si>
  <si>
    <t xml:space="preserve">   -на покрытие расходов на проверку выполнения технических условий заявителями</t>
  </si>
  <si>
    <t>С2.1.1.4.2.1</t>
  </si>
  <si>
    <t>С2.1.1.4.3.1</t>
  </si>
  <si>
    <t xml:space="preserve">   - на покрытие раходов на строительсто воздушных линий на деревянных опорах изолированным алюминиевым проводом сечением от 100 до 200 квадратных мм включительно одноцепные</t>
  </si>
  <si>
    <t>С3.1.2.1.2.1</t>
  </si>
  <si>
    <t>С3.1.2.1.1.1</t>
  </si>
  <si>
    <t>С3.1.2.1.3.1</t>
  </si>
  <si>
    <t xml:space="preserve">   - на покрытие раходов на строительсто кабельных линий  в траншеях многожильные с резиновой или пластмассовой изоляцией сечением провода от 200 до 250 квадратных мм включительно с двумя кабелем в траншее</t>
  </si>
  <si>
    <t>С5.1.3.1</t>
  </si>
  <si>
    <t>руб./вКт</t>
  </si>
  <si>
    <t>С5.2.2.1</t>
  </si>
  <si>
    <t xml:space="preserve">   - на покрытие расходов на обеспечение средствами коммерческого учета электрической энергии (мощности) однофазные прямого включения (на уровне напряжения 0,4 кВ и ниже)</t>
  </si>
  <si>
    <t xml:space="preserve">   - на покрытие расходов на обеспечение средствами коммерческого учета электрической энергии (мощности) трехфазные прямого включения (на уровне напряжения 0,4 кВ и ниже)</t>
  </si>
  <si>
    <t>С8.2.2</t>
  </si>
  <si>
    <t xml:space="preserve">   - на покрытие расходов на обеспечение средствами коммерческого учета электрической энергии (мощности) трехфазные полукосвенного включения (на уровне напряжения 0,4 кВ и ниже)</t>
  </si>
  <si>
    <t xml:space="preserve">   - на покрытие расходов на строительство однотрансформаторной подстанции (за исключением РТП) мощностью от 100 до 250 кВА включительно столбового/мачтового типа</t>
  </si>
  <si>
    <t xml:space="preserve">   - на покрытие расходов на строительство двухтрансформаторной и более подстанции (за исключением РТП) мощностью от 25 до 100 кВА включительно столбового/мачтового типа</t>
  </si>
  <si>
    <t>С3.3.2.1.2.1</t>
  </si>
  <si>
    <t>С3.3.2.1.3.1</t>
  </si>
  <si>
    <t xml:space="preserve">   - на покрытие раходов на строительсто кабельных линий  в каналах многожильные с резиновой или пластмассовой изоляцией сечением провода от 50 до 100 квадратных мм включительно с одним кабелем в канале (на уровне напряжения 0,4 кВ и ниже)</t>
  </si>
  <si>
    <t>С2.1.1.4.3.2</t>
  </si>
  <si>
    <t xml:space="preserve">   - на покрытие раходов на строительсто воздушных линий на деревянных опорах изолированным алюминиевым проводом сечением от 100 до 200 квадратных мм включительно двухцепные</t>
  </si>
  <si>
    <t xml:space="preserve">   - на покрытие раходов на строительсто кабельных линий  в каналах многожильные с резиновой или пластмассовой изоляцией сечением провода от 100 до 200 квадратных мм включительно с одним кабелем в канале (на уровне напряжения 0,4 кВ и</t>
  </si>
  <si>
    <t>С3.6.2.1.2.1</t>
  </si>
  <si>
    <t>С3.6.2.1.3.1</t>
  </si>
  <si>
    <t xml:space="preserve">   - на покрытие раходов на строительсто кабельных линий  прокладываемых методом горизонтальногонаклонного бурения, многожильные с резиновой или пластмассовой изоляцией сечением провода от 50 до 100 квадратных мм включительно с одной трубой в скважине (на уровне напряжения 0,4 кВ и ниже)</t>
  </si>
  <si>
    <t xml:space="preserve">   - на покрытие раходов на строительсто кабельных линий  прокладываемых методом горизонтальногонаклонного бурения, многожильные с резиновой или пластмассовой изоляцией сечением провода от 100 до 200 квадратных мм включительно с одной трубой в скважине (на уровне напряжения 0,4 кВ и ниже)</t>
  </si>
  <si>
    <t>Стандартизированная тарифная ставка</t>
  </si>
  <si>
    <t xml:space="preserve">Стандартизированная тарифная ставка </t>
  </si>
  <si>
    <t>С3</t>
  </si>
  <si>
    <t>С5</t>
  </si>
  <si>
    <t xml:space="preserve">         - объем максимальной мощности</t>
  </si>
  <si>
    <t>кВт</t>
  </si>
  <si>
    <t>Формула платы за технологическое присоединение к электрическим сетям:
С1 + С8 * количество точек учета ЭЭ + С2 * протяженность воздушных линий электропередачи + С3 * протяженность кабельных линий + С5* объем максимальной мащности</t>
  </si>
  <si>
    <t>наоменование Заявителя</t>
  </si>
  <si>
    <t xml:space="preserve">   -на покрытие расходов на подготовку и выдачу сетевой организацией технических условий заявителю</t>
  </si>
  <si>
    <t>Размер ставки</t>
  </si>
  <si>
    <t>С3.1.2.1.2.3</t>
  </si>
  <si>
    <t xml:space="preserve">   - на покрытие раходов на строительсто кабельных линий  в траншеях многожильные с резиновой или пластмассовой изоляцией сечением провода от 50 до 100 квадратных мм включительно с тремя кабелеми в траншее (1-10кВ)</t>
  </si>
  <si>
    <t xml:space="preserve">   - на покрытие раходов на строительсто кабельных линий  в траншеях многожильные с резиновой или пластмассовой изоляцией сечением провода от 50 до 100 квадратных мм включительно с одним кабелем в траншее (0,4кВ и ниже)</t>
  </si>
  <si>
    <t xml:space="preserve">   - на покрытие раходов на строительсто кабельных линий  в траншеях многожильные с резиновой или пластмассовой изоляцией сечением провода до 50 квадратных мм с одним кабелем в траншее (0,4кВ и ниже)</t>
  </si>
  <si>
    <t>"Об установлении стандартизированных тарифных ставок, формул платы за технологическое присоединение 
к электрическим сетям организаций, оказывающих услуги по передаче электрической энергии 
на территории Ненецкого автономного округа, на 2026 год"</t>
  </si>
  <si>
    <t>Приказ УГРЦТ НАО от 28.11.2025 года № 34</t>
  </si>
  <si>
    <t>Приказ УГРЦТ НАО от 28.11.2025 года № 33</t>
  </si>
  <si>
    <t>"Об установлении платы за технологическое присоединение энергопринимающих устройств максимальной мощностью, не превышающей 15 кВт, к электрическим сетям организаций, оказывающих услуги по передаче электрической энергии на территории Ненецкого автономного округа, на 2026 год"</t>
  </si>
  <si>
    <t>Всего стоимость мероприятий по технологическому присоединению к электрическим сетям в целях технологического присоединения энергопринимающих устройств потребителя без  НДС</t>
  </si>
  <si>
    <t>Индивидуальный предприниматель Грапскис Дайнис Альвидасович</t>
  </si>
  <si>
    <t xml:space="preserve">   - на покрытие раходов на строительсто воздушных линий на деревянных опорах изолированным алюминиевым проводом сечением до 50 квадратных мм включительно одноцепные (0,4кВ и ниже)</t>
  </si>
  <si>
    <t xml:space="preserve">   - на покрытие раходов на строительсто воздушных линий на деревянных опорах изолированным алюминиевым проводом сечением от 50 до 100 квадратных мм включительно одноцепные (0,4кВ и ниже)</t>
  </si>
  <si>
    <t xml:space="preserve">   - на покрытие раходов на строительсто воздушных линий на деревянных опорах изолированным алюминиевым проводом сечением до 50 квадратных мм включительно одноцепные(1-20 кВ )</t>
  </si>
  <si>
    <t xml:space="preserve">   - на покрытие раходов на строительсто воздушных линий на железобетонных опорах изолированным алюминиевым проводом сечением до 50 квадратных мм включительно одноцепные(1-20 кВ )</t>
  </si>
  <si>
    <t xml:space="preserve">   - на покрытие раходов на строительсто кабельных линий  в траншеях многожильные с резиновой или пластмассовой изоляцией сечением провода до 50 квадратных мм с двумя кабелем в траншее (1-10кВ)</t>
  </si>
  <si>
    <t>С3.1.2.1.1.2</t>
  </si>
  <si>
    <t xml:space="preserve">   - на покрытие раходов на строительсто кабельных линий  в каналах многожильные с резиновой или пластмассовой изоляцией сечением провода до 50 квадратных мм с одним кабелем в канале (1-10кВ)</t>
  </si>
  <si>
    <t>С3.3.2.1.1.1</t>
  </si>
  <si>
    <t>С3.6.2.1.1.1</t>
  </si>
  <si>
    <t xml:space="preserve">   - на покрытие раходов на строительсто кабельных линий  прокладываемых методом горизонтального наклонного бурения, многожильные с резиновой или пластмассовой изоляцией сечением провода до 50 квадратных мм включительно с одной трубой в скважине (1-10кВ)</t>
  </si>
  <si>
    <t xml:space="preserve">   - на покрытие раходов на строительсто кабельных линий  в каналах многожильные с резиновой или пластмассовой изоляцией сечением провода от 50 до 100 квадратных мм включительно с двумя кабелями в траншее (на уровне напряжения 0,4 кВ и ниже)</t>
  </si>
  <si>
    <t xml:space="preserve">   - на покрытие раходов на строительсто кабельных линий  в траншеях многожильные с резиновой или пластмассовой изоляцией сечением провода от 100 до 200 квадратных мм включительно с одним кабелем в траншее (0,4кВ и ниже)</t>
  </si>
  <si>
    <t xml:space="preserve">   - на покрытие расходов на обеспечение средствами коммерческого учета электрической энергии (мощности) трехфазные полукосвенного включения (1-10кВ)</t>
  </si>
  <si>
    <t>С8.2.3</t>
  </si>
  <si>
    <t xml:space="preserve">   - на покрытие раходов на строительсто кабельных линий  в траншеях многожильные с резиновой или пластмассовой изоляцией сечением провода от 50 до 100 квадратных мм включительно с одним кабелем в траншее (1-10кВ)</t>
  </si>
  <si>
    <t>С3.3.2.1.2.2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</si>
</sst>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i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Segoe U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2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164" fontId="10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 applyAlignment="1">
      <alignment horizontal="center" vertical="center" wrapText="1"/>
    </xf>
    <xf numFmtId="0" fontId="1" fillId="0" borderId="0" xfId="1"/>
    <xf numFmtId="0" fontId="2" fillId="0" borderId="0" xfId="2"/>
    <xf numFmtId="0" fontId="2" fillId="0" borderId="0" xfId="2" applyAlignment="1">
      <alignment vertical="center"/>
    </xf>
    <xf numFmtId="0" fontId="1" fillId="0" borderId="0" xfId="3"/>
    <xf numFmtId="4" fontId="1" fillId="0" borderId="0" xfId="3" applyNumberFormat="1"/>
    <xf numFmtId="9" fontId="1" fillId="0" borderId="0" xfId="3" applyNumberFormat="1"/>
    <xf numFmtId="0" fontId="3" fillId="0" borderId="0" xfId="2" applyFont="1" applyAlignment="1">
      <alignment vertical="center"/>
    </xf>
    <xf numFmtId="0" fontId="2" fillId="0" borderId="0" xfId="2" applyAlignment="1">
      <alignment horizontal="center"/>
    </xf>
    <xf numFmtId="0" fontId="3" fillId="0" borderId="1" xfId="1" applyFont="1" applyBorder="1" applyAlignment="1">
      <alignment horizontal="center" vertical="center"/>
    </xf>
    <xf numFmtId="9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0" xfId="2" applyAlignment="1">
      <alignment horizontal="left"/>
    </xf>
    <xf numFmtId="0" fontId="1" fillId="0" borderId="0" xfId="3" applyAlignment="1">
      <alignment horizontal="left"/>
    </xf>
    <xf numFmtId="4" fontId="1" fillId="0" borderId="0" xfId="3" applyNumberFormat="1" applyAlignment="1">
      <alignment horizontal="left"/>
    </xf>
    <xf numFmtId="0" fontId="1" fillId="0" borderId="0" xfId="1" applyAlignment="1">
      <alignment horizontal="right"/>
    </xf>
    <xf numFmtId="4" fontId="3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3" fontId="3" fillId="2" borderId="1" xfId="1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2" fillId="0" borderId="0" xfId="2" applyAlignment="1">
      <alignment horizontal="right"/>
    </xf>
    <xf numFmtId="0" fontId="1" fillId="0" borderId="0" xfId="1" applyAlignment="1">
      <alignment horizontal="center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9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20" fontId="0" fillId="0" borderId="0" xfId="0" applyNumberForma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8" applyFont="1" applyBorder="1"/>
    <xf numFmtId="0" fontId="0" fillId="0" borderId="1" xfId="0" applyBorder="1" applyAlignment="1">
      <alignment horizontal="center"/>
    </xf>
    <xf numFmtId="3" fontId="6" fillId="3" borderId="1" xfId="1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 applyAlignment="1">
      <alignment horizontal="right" vertical="center"/>
    </xf>
    <xf numFmtId="0" fontId="3" fillId="3" borderId="0" xfId="1" applyFont="1" applyFill="1" applyAlignment="1">
      <alignment horizontal="right" vertical="center" wrapText="1"/>
    </xf>
    <xf numFmtId="14" fontId="3" fillId="3" borderId="0" xfId="1" applyNumberFormat="1" applyFont="1" applyFill="1" applyAlignment="1">
      <alignment horizontal="right" vertical="center" wrapText="1"/>
    </xf>
    <xf numFmtId="164" fontId="0" fillId="0" borderId="1" xfId="8" applyFont="1" applyFill="1" applyBorder="1"/>
    <xf numFmtId="0" fontId="1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6" fillId="3" borderId="1" xfId="1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4" fillId="4" borderId="9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3 2" xfId="5" xr:uid="{00000000-0005-0000-0000-000004000000}"/>
    <cellStyle name="Обычный 3_Подвоз угля навигация 2011" xfId="6" xr:uid="{00000000-0005-0000-0000-000005000000}"/>
    <cellStyle name="Обычный 4" xfId="7" xr:uid="{00000000-0005-0000-0000-000006000000}"/>
    <cellStyle name="Обычный_Лист1" xfId="1" xr:uid="{00000000-0005-0000-0000-000007000000}"/>
    <cellStyle name="Финансовый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topLeftCell="A10" workbookViewId="0">
      <selection activeCell="B22" sqref="B22"/>
    </sheetView>
  </sheetViews>
  <sheetFormatPr defaultRowHeight="15" x14ac:dyDescent="0.25"/>
  <cols>
    <col min="1" max="1" width="137.5703125" customWidth="1"/>
    <col min="2" max="2" width="12.7109375" customWidth="1"/>
    <col min="3" max="3" width="11.28515625" customWidth="1"/>
    <col min="4" max="4" width="14" bestFit="1" customWidth="1"/>
  </cols>
  <sheetData>
    <row r="1" spans="1:4" ht="30" x14ac:dyDescent="0.25">
      <c r="A1" s="48" t="s">
        <v>39</v>
      </c>
      <c r="B1" s="48"/>
      <c r="C1" s="39" t="s">
        <v>37</v>
      </c>
      <c r="D1" s="39" t="s">
        <v>76</v>
      </c>
    </row>
    <row r="2" spans="1:4" x14ac:dyDescent="0.25">
      <c r="A2" s="40" t="s">
        <v>18</v>
      </c>
      <c r="B2" s="42"/>
      <c r="C2" s="42" t="s">
        <v>0</v>
      </c>
      <c r="D2" s="41">
        <v>6522.09</v>
      </c>
    </row>
    <row r="3" spans="1:4" x14ac:dyDescent="0.25">
      <c r="A3" s="40" t="s">
        <v>19</v>
      </c>
      <c r="B3" s="42"/>
      <c r="C3" s="42" t="s">
        <v>0</v>
      </c>
      <c r="D3" s="41">
        <v>1304.42</v>
      </c>
    </row>
    <row r="4" spans="1:4" x14ac:dyDescent="0.25">
      <c r="A4" s="40" t="s">
        <v>75</v>
      </c>
      <c r="B4" s="42" t="s">
        <v>4</v>
      </c>
      <c r="C4" s="42" t="s">
        <v>0</v>
      </c>
      <c r="D4" s="41">
        <v>7141.3</v>
      </c>
    </row>
    <row r="5" spans="1:4" x14ac:dyDescent="0.25">
      <c r="A5" s="40" t="s">
        <v>38</v>
      </c>
      <c r="B5" s="42" t="s">
        <v>5</v>
      </c>
      <c r="C5" s="42" t="s">
        <v>0</v>
      </c>
      <c r="D5" s="41">
        <v>3778.73</v>
      </c>
    </row>
    <row r="6" spans="1:4" x14ac:dyDescent="0.25">
      <c r="A6" s="40" t="s">
        <v>40</v>
      </c>
      <c r="B6" s="42" t="s">
        <v>7</v>
      </c>
      <c r="C6" s="42" t="s">
        <v>0</v>
      </c>
      <c r="D6" s="41">
        <v>3401.04</v>
      </c>
    </row>
    <row r="7" spans="1:4" ht="30" x14ac:dyDescent="0.25">
      <c r="A7" s="40" t="s">
        <v>87</v>
      </c>
      <c r="B7" s="42" t="s">
        <v>28</v>
      </c>
      <c r="C7" s="42" t="s">
        <v>34</v>
      </c>
      <c r="D7" s="41">
        <v>2903786.17</v>
      </c>
    </row>
    <row r="8" spans="1:4" ht="30" x14ac:dyDescent="0.25">
      <c r="A8" s="40" t="s">
        <v>88</v>
      </c>
      <c r="B8" s="42" t="s">
        <v>41</v>
      </c>
      <c r="C8" s="42" t="s">
        <v>34</v>
      </c>
      <c r="D8" s="41">
        <v>2778358.91</v>
      </c>
    </row>
    <row r="9" spans="1:4" ht="30" x14ac:dyDescent="0.25">
      <c r="A9" s="40" t="s">
        <v>89</v>
      </c>
      <c r="B9" s="42" t="s">
        <v>28</v>
      </c>
      <c r="C9" s="42" t="s">
        <v>34</v>
      </c>
      <c r="D9" s="41">
        <v>2306156.75</v>
      </c>
    </row>
    <row r="10" spans="1:4" ht="30" x14ac:dyDescent="0.25">
      <c r="A10" s="40" t="s">
        <v>43</v>
      </c>
      <c r="B10" s="42" t="s">
        <v>42</v>
      </c>
      <c r="C10" s="42" t="s">
        <v>34</v>
      </c>
      <c r="D10" s="41"/>
    </row>
    <row r="11" spans="1:4" ht="30" x14ac:dyDescent="0.25">
      <c r="A11" s="40" t="s">
        <v>61</v>
      </c>
      <c r="B11" s="42" t="s">
        <v>60</v>
      </c>
      <c r="C11" s="42" t="s">
        <v>34</v>
      </c>
      <c r="D11" s="41"/>
    </row>
    <row r="12" spans="1:4" ht="30" x14ac:dyDescent="0.25">
      <c r="A12" s="40" t="s">
        <v>90</v>
      </c>
      <c r="B12" s="42" t="s">
        <v>28</v>
      </c>
      <c r="C12" s="42" t="s">
        <v>34</v>
      </c>
      <c r="D12" s="47">
        <v>2418191.2799999998</v>
      </c>
    </row>
    <row r="13" spans="1:4" ht="30" x14ac:dyDescent="0.25">
      <c r="A13" s="40" t="s">
        <v>80</v>
      </c>
      <c r="B13" s="42" t="s">
        <v>45</v>
      </c>
      <c r="C13" s="42" t="s">
        <v>34</v>
      </c>
      <c r="D13" s="47">
        <v>2852103.5989999999</v>
      </c>
    </row>
    <row r="14" spans="1:4" ht="30" x14ac:dyDescent="0.25">
      <c r="A14" s="40" t="s">
        <v>91</v>
      </c>
      <c r="B14" s="42" t="s">
        <v>92</v>
      </c>
      <c r="C14" s="42" t="s">
        <v>34</v>
      </c>
      <c r="D14" s="47">
        <v>4091251.17</v>
      </c>
    </row>
    <row r="15" spans="1:4" ht="30" x14ac:dyDescent="0.25">
      <c r="A15" s="40" t="s">
        <v>79</v>
      </c>
      <c r="B15" s="42" t="s">
        <v>44</v>
      </c>
      <c r="C15" s="42" t="s">
        <v>34</v>
      </c>
      <c r="D15" s="47">
        <v>3420950.38</v>
      </c>
    </row>
    <row r="16" spans="1:4" ht="30" x14ac:dyDescent="0.25">
      <c r="A16" s="40" t="s">
        <v>78</v>
      </c>
      <c r="B16" s="42" t="s">
        <v>77</v>
      </c>
      <c r="C16" s="42" t="s">
        <v>34</v>
      </c>
      <c r="D16" s="47">
        <v>2723077.29</v>
      </c>
    </row>
    <row r="17" spans="1:4" ht="30" x14ac:dyDescent="0.25">
      <c r="A17" s="40" t="s">
        <v>101</v>
      </c>
      <c r="B17" s="42" t="s">
        <v>44</v>
      </c>
      <c r="C17" s="42" t="s">
        <v>34</v>
      </c>
      <c r="D17" s="47">
        <v>2568262.69</v>
      </c>
    </row>
    <row r="18" spans="1:4" ht="30" x14ac:dyDescent="0.25">
      <c r="A18" s="40" t="s">
        <v>98</v>
      </c>
      <c r="B18" s="42" t="s">
        <v>46</v>
      </c>
      <c r="C18" s="42" t="s">
        <v>34</v>
      </c>
      <c r="D18" s="47">
        <v>2869305.38</v>
      </c>
    </row>
    <row r="19" spans="1:4" ht="30" x14ac:dyDescent="0.25">
      <c r="A19" s="40" t="s">
        <v>47</v>
      </c>
      <c r="B19" s="42" t="s">
        <v>46</v>
      </c>
      <c r="C19" s="42" t="s">
        <v>34</v>
      </c>
      <c r="D19" s="47"/>
    </row>
    <row r="20" spans="1:4" ht="30" x14ac:dyDescent="0.25">
      <c r="A20" s="40" t="s">
        <v>93</v>
      </c>
      <c r="B20" s="42" t="s">
        <v>94</v>
      </c>
      <c r="C20" s="42" t="s">
        <v>34</v>
      </c>
      <c r="D20" s="47">
        <v>7011936</v>
      </c>
    </row>
    <row r="21" spans="1:4" ht="30" x14ac:dyDescent="0.25">
      <c r="A21" s="40" t="s">
        <v>59</v>
      </c>
      <c r="B21" s="42" t="s">
        <v>57</v>
      </c>
      <c r="C21" s="42" t="s">
        <v>34</v>
      </c>
      <c r="D21" s="47">
        <v>3138366.27</v>
      </c>
    </row>
    <row r="22" spans="1:4" ht="30" x14ac:dyDescent="0.25">
      <c r="A22" s="40" t="s">
        <v>97</v>
      </c>
      <c r="B22" s="42" t="s">
        <v>102</v>
      </c>
      <c r="C22" s="42" t="s">
        <v>34</v>
      </c>
      <c r="D22" s="47">
        <v>2824577.01</v>
      </c>
    </row>
    <row r="23" spans="1:4" ht="30" x14ac:dyDescent="0.25">
      <c r="A23" s="40" t="s">
        <v>62</v>
      </c>
      <c r="B23" s="42" t="s">
        <v>58</v>
      </c>
      <c r="C23" s="42" t="s">
        <v>34</v>
      </c>
      <c r="D23" s="47">
        <v>5309396.0999999996</v>
      </c>
    </row>
    <row r="24" spans="1:4" ht="30" x14ac:dyDescent="0.25">
      <c r="A24" s="40" t="s">
        <v>96</v>
      </c>
      <c r="B24" s="42" t="s">
        <v>95</v>
      </c>
      <c r="C24" s="42" t="s">
        <v>34</v>
      </c>
      <c r="D24" s="47">
        <v>16386274.890000001</v>
      </c>
    </row>
    <row r="25" spans="1:4" ht="45" x14ac:dyDescent="0.25">
      <c r="A25" s="40" t="s">
        <v>65</v>
      </c>
      <c r="B25" s="42" t="s">
        <v>63</v>
      </c>
      <c r="C25" s="42" t="s">
        <v>34</v>
      </c>
      <c r="D25" s="47">
        <v>15983410.58</v>
      </c>
    </row>
    <row r="26" spans="1:4" ht="45" x14ac:dyDescent="0.25">
      <c r="A26" s="40" t="s">
        <v>66</v>
      </c>
      <c r="B26" s="42" t="s">
        <v>64</v>
      </c>
      <c r="C26" s="42" t="s">
        <v>34</v>
      </c>
      <c r="D26" s="47">
        <v>16650940.92</v>
      </c>
    </row>
    <row r="27" spans="1:4" ht="30" x14ac:dyDescent="0.25">
      <c r="A27" s="40" t="s">
        <v>55</v>
      </c>
      <c r="B27" s="42" t="s">
        <v>48</v>
      </c>
      <c r="C27" s="42" t="s">
        <v>49</v>
      </c>
      <c r="D27" s="41"/>
    </row>
    <row r="28" spans="1:4" ht="30" x14ac:dyDescent="0.25">
      <c r="A28" s="40" t="s">
        <v>56</v>
      </c>
      <c r="B28" s="42" t="s">
        <v>50</v>
      </c>
      <c r="C28" s="42" t="s">
        <v>49</v>
      </c>
      <c r="D28" s="41"/>
    </row>
    <row r="29" spans="1:4" ht="30" x14ac:dyDescent="0.25">
      <c r="A29" s="40" t="s">
        <v>51</v>
      </c>
      <c r="B29" s="42" t="s">
        <v>8</v>
      </c>
      <c r="C29" s="42" t="s">
        <v>0</v>
      </c>
      <c r="D29" s="41">
        <v>13768.74</v>
      </c>
    </row>
    <row r="30" spans="1:4" ht="30" x14ac:dyDescent="0.25">
      <c r="A30" s="40" t="s">
        <v>52</v>
      </c>
      <c r="B30" s="42" t="s">
        <v>9</v>
      </c>
      <c r="C30" s="42" t="s">
        <v>0</v>
      </c>
      <c r="D30" s="41">
        <v>18485.05</v>
      </c>
    </row>
    <row r="31" spans="1:4" ht="30" x14ac:dyDescent="0.25">
      <c r="A31" s="40" t="s">
        <v>54</v>
      </c>
      <c r="B31" s="42" t="s">
        <v>53</v>
      </c>
      <c r="C31" s="42" t="s">
        <v>0</v>
      </c>
      <c r="D31" s="41">
        <v>37765.800000000003</v>
      </c>
    </row>
    <row r="32" spans="1:4" ht="30" x14ac:dyDescent="0.25">
      <c r="A32" s="40" t="s">
        <v>99</v>
      </c>
      <c r="B32" s="42" t="s">
        <v>100</v>
      </c>
      <c r="C32" s="42" t="s">
        <v>0</v>
      </c>
      <c r="D32" s="41">
        <v>759773.51</v>
      </c>
    </row>
  </sheetData>
  <mergeCells count="1">
    <mergeCell ref="A1:B1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2"/>
  <sheetViews>
    <sheetView view="pageBreakPreview" zoomScale="90" zoomScaleNormal="100" zoomScaleSheetLayoutView="90" workbookViewId="0">
      <selection activeCell="S6" sqref="S6"/>
    </sheetView>
  </sheetViews>
  <sheetFormatPr defaultRowHeight="12.75" x14ac:dyDescent="0.2"/>
  <cols>
    <col min="1" max="4" width="9.85546875" style="3" customWidth="1"/>
    <col min="5" max="5" width="2.85546875" style="3" bestFit="1" customWidth="1"/>
    <col min="6" max="6" width="4.28515625" style="3" customWidth="1"/>
    <col min="7" max="7" width="4.28515625" style="3" bestFit="1" customWidth="1"/>
    <col min="8" max="8" width="2.85546875" style="3" bestFit="1" customWidth="1"/>
    <col min="9" max="9" width="9.85546875" style="3" customWidth="1"/>
    <col min="10" max="10" width="4.5703125" style="3" bestFit="1" customWidth="1"/>
    <col min="11" max="11" width="4.5703125" style="3" customWidth="1"/>
    <col min="12" max="12" width="9.85546875" style="3" customWidth="1"/>
    <col min="13" max="13" width="9.85546875" style="9" customWidth="1"/>
    <col min="14" max="14" width="12.7109375" style="28" customWidth="1"/>
    <col min="15" max="27" width="7.7109375" style="3" customWidth="1"/>
    <col min="28" max="16384" width="9.140625" style="3"/>
  </cols>
  <sheetData>
    <row r="1" spans="1:18" ht="1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9"/>
      <c r="N1" s="23"/>
    </row>
    <row r="2" spans="1:18" s="4" customFormat="1" ht="38.25" customHeight="1" x14ac:dyDescent="0.2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15" customHeight="1" x14ac:dyDescent="0.2">
      <c r="A3" s="52" t="s">
        <v>14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P3" s="5"/>
      <c r="Q3" s="5"/>
      <c r="R3" s="6"/>
    </row>
    <row r="4" spans="1:18" ht="15" customHeight="1" x14ac:dyDescent="0.2">
      <c r="A4" s="16"/>
      <c r="B4" s="16"/>
      <c r="C4" s="16"/>
      <c r="D4" s="16"/>
      <c r="E4" s="17" t="s">
        <v>12</v>
      </c>
      <c r="F4" s="45"/>
      <c r="G4" s="18" t="s">
        <v>13</v>
      </c>
      <c r="H4" s="1" t="s">
        <v>10</v>
      </c>
      <c r="I4" s="46"/>
      <c r="J4" s="16" t="s">
        <v>11</v>
      </c>
      <c r="K4" s="16"/>
      <c r="L4" s="16"/>
      <c r="M4" s="1"/>
      <c r="N4" s="17"/>
      <c r="P4" s="5"/>
      <c r="Q4" s="5"/>
      <c r="R4" s="6"/>
    </row>
    <row r="5" spans="1:18" ht="15" customHeigh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P5" s="5"/>
      <c r="Q5" s="5"/>
      <c r="R5" s="6"/>
    </row>
    <row r="6" spans="1:18" ht="15" customHeight="1" x14ac:dyDescent="0.2">
      <c r="A6" s="59" t="s">
        <v>74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P6" s="5"/>
      <c r="Q6" s="5"/>
      <c r="R6" s="6"/>
    </row>
    <row r="7" spans="1:18" ht="15" customHeight="1" x14ac:dyDescent="0.2">
      <c r="A7" s="53" t="s">
        <v>83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  <c r="P7" s="5"/>
      <c r="Q7" s="5"/>
      <c r="R7" s="6"/>
    </row>
    <row r="8" spans="1:18" ht="38.25" customHeight="1" x14ac:dyDescent="0.2">
      <c r="A8" s="56" t="s">
        <v>84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  <c r="P8" s="5"/>
      <c r="Q8" s="5"/>
      <c r="R8" s="6"/>
    </row>
    <row r="9" spans="1:18" ht="51" customHeight="1" x14ac:dyDescent="0.2">
      <c r="A9" s="49" t="s">
        <v>17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P9" s="5"/>
      <c r="Q9" s="5"/>
      <c r="R9" s="6"/>
    </row>
    <row r="10" spans="1:18" ht="30" customHeight="1" x14ac:dyDescent="0.2">
      <c r="A10" s="14"/>
      <c r="B10" s="64" t="s">
        <v>19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10" t="s">
        <v>20</v>
      </c>
      <c r="N10" s="25">
        <f>VLOOKUP(B10,СПИСОК!$A:$D,4,FALSE)</f>
        <v>1304.42</v>
      </c>
      <c r="P10" s="5"/>
      <c r="Q10" s="5"/>
      <c r="R10" s="6"/>
    </row>
    <row r="11" spans="1:18" ht="30" customHeight="1" x14ac:dyDescent="0.2">
      <c r="A11" s="14"/>
      <c r="B11" s="61" t="s">
        <v>21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10" t="s">
        <v>22</v>
      </c>
      <c r="N11" s="43">
        <v>15</v>
      </c>
      <c r="P11" s="5"/>
      <c r="Q11" s="5"/>
      <c r="R11" s="6"/>
    </row>
    <row r="12" spans="1:18" ht="38.25" customHeight="1" x14ac:dyDescent="0.2">
      <c r="A12" s="15"/>
      <c r="B12" s="63" t="s">
        <v>25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34" t="s">
        <v>0</v>
      </c>
      <c r="N12" s="24">
        <f>N10*N11</f>
        <v>19566.300000000003</v>
      </c>
      <c r="P12" s="5"/>
      <c r="Q12" s="7"/>
      <c r="R12" s="6"/>
    </row>
    <row r="13" spans="1:18" ht="15" customHeight="1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P13" s="5"/>
      <c r="Q13" s="5"/>
      <c r="R13" s="6"/>
    </row>
    <row r="14" spans="1:18" ht="15" customHeight="1" x14ac:dyDescent="0.2">
      <c r="A14" s="53" t="s">
        <v>82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  <c r="P14" s="5"/>
      <c r="Q14" s="5"/>
      <c r="R14" s="6"/>
    </row>
    <row r="15" spans="1:18" ht="38.25" customHeight="1" x14ac:dyDescent="0.2">
      <c r="A15" s="56" t="s">
        <v>81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  <c r="P15" s="5"/>
      <c r="Q15" s="5"/>
      <c r="R15" s="6"/>
    </row>
    <row r="16" spans="1:18" ht="24.95" customHeight="1" x14ac:dyDescent="0.2">
      <c r="A16" s="49" t="s">
        <v>15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P16" s="5"/>
      <c r="Q16" s="5"/>
      <c r="R16" s="6"/>
    </row>
    <row r="17" spans="1:18" ht="76.5" customHeight="1" x14ac:dyDescent="0.2">
      <c r="A17" s="13" t="s">
        <v>3</v>
      </c>
      <c r="B17" s="65" t="s">
        <v>1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10" t="s">
        <v>0</v>
      </c>
      <c r="N17" s="24">
        <f>N18+N19</f>
        <v>10920.03</v>
      </c>
      <c r="P17" s="5"/>
      <c r="Q17" s="5"/>
      <c r="R17" s="6"/>
    </row>
    <row r="18" spans="1:18" ht="30" customHeight="1" x14ac:dyDescent="0.2">
      <c r="A18" s="14" t="str">
        <f>VLOOKUP(B18,СПИСОК!$A:$D,2,FALSE)</f>
        <v>С1.1</v>
      </c>
      <c r="B18" s="64" t="s">
        <v>75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10" t="s">
        <v>0</v>
      </c>
      <c r="N18" s="25">
        <f>VLOOKUP(B18,СПИСОК!$A:$D,4,FALSE)</f>
        <v>7141.3</v>
      </c>
      <c r="P18" s="5"/>
      <c r="Q18" s="5"/>
      <c r="R18" s="6"/>
    </row>
    <row r="19" spans="1:18" ht="30" customHeight="1" x14ac:dyDescent="0.2">
      <c r="A19" s="14" t="str">
        <f>VLOOKUP(B19,СПИСОК!$A:$D,2,FALSE)</f>
        <v>С1.2.1</v>
      </c>
      <c r="B19" s="64" t="s">
        <v>38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10" t="s">
        <v>0</v>
      </c>
      <c r="N19" s="25">
        <f>VLOOKUP(B19,СПИСОК!$A:$D,4,FALSE)</f>
        <v>3778.73</v>
      </c>
      <c r="P19" s="5"/>
      <c r="Q19" s="5"/>
      <c r="R19" s="6"/>
    </row>
    <row r="20" spans="1:18" ht="15" customHeight="1" x14ac:dyDescent="0.2">
      <c r="A20" s="14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10"/>
      <c r="N20" s="26"/>
      <c r="P20" s="5"/>
      <c r="Q20" s="5"/>
      <c r="R20" s="6"/>
    </row>
    <row r="21" spans="1:18" s="20" customFormat="1" ht="24.95" customHeight="1" x14ac:dyDescent="0.2">
      <c r="A21" s="19" t="s">
        <v>6</v>
      </c>
      <c r="B21" s="65" t="s">
        <v>68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10" t="s">
        <v>0</v>
      </c>
      <c r="N21" s="24">
        <f>ROUND(N22*N23,2)</f>
        <v>13768.74</v>
      </c>
      <c r="P21" s="21"/>
      <c r="Q21" s="21"/>
      <c r="R21" s="22"/>
    </row>
    <row r="22" spans="1:18" ht="36.75" customHeight="1" x14ac:dyDescent="0.2">
      <c r="A22" s="14" t="str">
        <f>VLOOKUP(B22,СПИСОК!$A:$D,2,FALSE)</f>
        <v>С8.1.1</v>
      </c>
      <c r="B22" s="64" t="s">
        <v>51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10" t="s">
        <v>32</v>
      </c>
      <c r="N22" s="25">
        <f>VLOOKUP(B22,СПИСОК!$A:$D,4,FALSE)</f>
        <v>13768.74</v>
      </c>
      <c r="P22" s="5"/>
      <c r="Q22" s="5"/>
      <c r="R22" s="6"/>
    </row>
    <row r="23" spans="1:18" ht="30" customHeight="1" x14ac:dyDescent="0.2">
      <c r="A23" s="14"/>
      <c r="B23" s="61" t="s">
        <v>16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10" t="s">
        <v>31</v>
      </c>
      <c r="N23" s="43">
        <v>1</v>
      </c>
      <c r="P23" s="5"/>
      <c r="Q23" s="5"/>
      <c r="R23" s="6"/>
    </row>
    <row r="24" spans="1:18" ht="15" customHeight="1" x14ac:dyDescent="0.2">
      <c r="A24" s="14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10"/>
      <c r="N24" s="24"/>
      <c r="P24" s="5"/>
      <c r="Q24" s="5"/>
      <c r="R24" s="6"/>
    </row>
    <row r="25" spans="1:18" ht="38.25" customHeight="1" x14ac:dyDescent="0.2">
      <c r="A25" s="13"/>
      <c r="B25" s="63" t="s">
        <v>26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34" t="s">
        <v>0</v>
      </c>
      <c r="N25" s="24">
        <f>ROUND((N17+N21)*1.22,2)</f>
        <v>30120.3</v>
      </c>
      <c r="P25" s="5"/>
      <c r="Q25" s="7"/>
      <c r="R25" s="6"/>
    </row>
    <row r="26" spans="1:18" ht="15" customHeight="1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30"/>
      <c r="N26" s="27"/>
    </row>
    <row r="27" spans="1:18" ht="38.25" customHeight="1" x14ac:dyDescent="0.2">
      <c r="A27" s="15"/>
      <c r="B27" s="60" t="s">
        <v>24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11" t="s">
        <v>0</v>
      </c>
      <c r="N27" s="12">
        <f>MIN(N12,N25)</f>
        <v>19566.300000000003</v>
      </c>
      <c r="P27" s="5"/>
      <c r="Q27" s="7"/>
      <c r="R27" s="6"/>
    </row>
    <row r="28" spans="1:18" ht="15" customHeight="1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30"/>
      <c r="N28" s="27"/>
    </row>
    <row r="29" spans="1:18" ht="15" customHeight="1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30"/>
      <c r="N29" s="27"/>
    </row>
    <row r="32" spans="1:18" s="31" customFormat="1" x14ac:dyDescent="0.2">
      <c r="B32" s="32"/>
      <c r="M32" s="33"/>
      <c r="N32" s="33"/>
    </row>
  </sheetData>
  <mergeCells count="24">
    <mergeCell ref="B27:L27"/>
    <mergeCell ref="B23:L23"/>
    <mergeCell ref="B24:L24"/>
    <mergeCell ref="B25:L25"/>
    <mergeCell ref="A7:N7"/>
    <mergeCell ref="A8:N8"/>
    <mergeCell ref="A9:N9"/>
    <mergeCell ref="B10:L10"/>
    <mergeCell ref="B11:L11"/>
    <mergeCell ref="B12:L12"/>
    <mergeCell ref="B17:L17"/>
    <mergeCell ref="B18:L18"/>
    <mergeCell ref="B19:L19"/>
    <mergeCell ref="B20:L20"/>
    <mergeCell ref="B21:L21"/>
    <mergeCell ref="B22:L22"/>
    <mergeCell ref="A16:N16"/>
    <mergeCell ref="A5:N5"/>
    <mergeCell ref="A2:N2"/>
    <mergeCell ref="A3:N3"/>
    <mergeCell ref="B13:N13"/>
    <mergeCell ref="A14:N14"/>
    <mergeCell ref="A15:N15"/>
    <mergeCell ref="A6:N6"/>
  </mergeCells>
  <pageMargins left="1.3385826771653544" right="0.70866141732283472" top="0.74803149606299213" bottom="0.74803149606299213" header="0.31496062992125984" footer="0.31496062992125984"/>
  <pageSetup paperSize="9" scale="7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32A8D1E-64A1-4D22-A254-B3196111379D}">
          <x14:formula1>
            <xm:f>СПИСОК!$A$2:$A$3</xm:f>
          </x14:formula1>
          <xm:sqref>B10:L10</xm:sqref>
        </x14:dataValidation>
        <x14:dataValidation type="list" allowBlank="1" showInputMessage="1" showErrorMessage="1" xr:uid="{B26FA0FE-F176-44BB-ACF2-C4DAC4B34A2A}">
          <x14:formula1>
            <xm:f>СПИСОК!$A$4</xm:f>
          </x14:formula1>
          <xm:sqref>B18:L18</xm:sqref>
        </x14:dataValidation>
        <x14:dataValidation type="list" allowBlank="1" showInputMessage="1" showErrorMessage="1" xr:uid="{611F7075-30CD-42DC-90DB-54B473C3E174}">
          <x14:formula1>
            <xm:f>СПИСОК!$A$5:$A$6</xm:f>
          </x14:formula1>
          <xm:sqref>B19:L19</xm:sqref>
        </x14:dataValidation>
        <x14:dataValidation type="list" allowBlank="1" showInputMessage="1" showErrorMessage="1" xr:uid="{5E6BBBE0-7B17-4379-BA1B-4BB668713CFE}">
          <x14:formula1>
            <xm:f>СПИСОК!$A$29:$A$31</xm:f>
          </x14:formula1>
          <xm:sqref>B22:L22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9"/>
  <sheetViews>
    <sheetView view="pageBreakPreview" zoomScale="90" zoomScaleNormal="100" zoomScaleSheetLayoutView="90" workbookViewId="0">
      <selection activeCell="M11" sqref="M11"/>
    </sheetView>
  </sheetViews>
  <sheetFormatPr defaultRowHeight="12.75" x14ac:dyDescent="0.2"/>
  <cols>
    <col min="1" max="4" width="9.85546875" style="3" customWidth="1"/>
    <col min="5" max="5" width="2.85546875" style="3" bestFit="1" customWidth="1"/>
    <col min="6" max="6" width="4.28515625" style="3" customWidth="1"/>
    <col min="7" max="7" width="4.28515625" style="3" bestFit="1" customWidth="1"/>
    <col min="8" max="8" width="2.85546875" style="3" bestFit="1" customWidth="1"/>
    <col min="9" max="9" width="9.85546875" style="3" customWidth="1"/>
    <col min="10" max="10" width="4.5703125" style="3" bestFit="1" customWidth="1"/>
    <col min="11" max="11" width="4.5703125" style="3" customWidth="1"/>
    <col min="12" max="12" width="9.85546875" style="3" customWidth="1"/>
    <col min="13" max="13" width="9.85546875" style="9" customWidth="1"/>
    <col min="14" max="14" width="12.7109375" style="28" customWidth="1"/>
    <col min="15" max="27" width="7.7109375" style="3" customWidth="1"/>
    <col min="28" max="16384" width="9.140625" style="3"/>
  </cols>
  <sheetData>
    <row r="1" spans="1:18" ht="1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9"/>
      <c r="N1" s="23"/>
    </row>
    <row r="2" spans="1:18" s="4" customFormat="1" ht="38.25" customHeight="1" x14ac:dyDescent="0.2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15" customHeight="1" x14ac:dyDescent="0.2">
      <c r="A3" s="52" t="s">
        <v>14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P3" s="5"/>
      <c r="Q3" s="5"/>
      <c r="R3" s="6"/>
    </row>
    <row r="4" spans="1:18" ht="15" customHeight="1" x14ac:dyDescent="0.2">
      <c r="A4" s="16"/>
      <c r="B4" s="16"/>
      <c r="C4" s="16"/>
      <c r="D4" s="16"/>
      <c r="E4" s="17" t="s">
        <v>12</v>
      </c>
      <c r="F4" s="45"/>
      <c r="G4" s="18" t="s">
        <v>13</v>
      </c>
      <c r="H4" s="1" t="s">
        <v>10</v>
      </c>
      <c r="I4" s="46"/>
      <c r="J4" s="16" t="s">
        <v>11</v>
      </c>
      <c r="K4" s="16"/>
      <c r="L4" s="16"/>
      <c r="M4" s="1"/>
      <c r="N4" s="17"/>
      <c r="P4" s="5"/>
      <c r="Q4" s="5"/>
      <c r="R4" s="6"/>
    </row>
    <row r="5" spans="1:18" ht="15" customHeight="1" thickBot="1" x14ac:dyDescent="0.25">
      <c r="A5" s="66" t="s">
        <v>86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P5" s="5"/>
      <c r="Q5" s="5"/>
      <c r="R5" s="6"/>
    </row>
    <row r="6" spans="1:18" ht="15" customHeight="1" x14ac:dyDescent="0.2">
      <c r="A6" s="59" t="s">
        <v>74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P6" s="5"/>
      <c r="Q6" s="5"/>
      <c r="R6" s="6"/>
    </row>
    <row r="7" spans="1:18" ht="15" customHeight="1" x14ac:dyDescent="0.2">
      <c r="A7" s="53" t="s">
        <v>82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  <c r="P7" s="5"/>
      <c r="Q7" s="5"/>
      <c r="R7" s="6"/>
    </row>
    <row r="8" spans="1:18" ht="38.25" customHeight="1" x14ac:dyDescent="0.2">
      <c r="A8" s="56" t="s">
        <v>81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  <c r="P8" s="5"/>
      <c r="Q8" s="5"/>
      <c r="R8" s="6"/>
    </row>
    <row r="9" spans="1:18" ht="24.95" customHeight="1" x14ac:dyDescent="0.2">
      <c r="A9" s="49" t="s">
        <v>15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P9" s="5"/>
      <c r="Q9" s="5"/>
      <c r="R9" s="6"/>
    </row>
    <row r="10" spans="1:18" ht="76.5" customHeight="1" x14ac:dyDescent="0.2">
      <c r="A10" s="13" t="s">
        <v>3</v>
      </c>
      <c r="B10" s="65" t="s">
        <v>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10" t="s">
        <v>0</v>
      </c>
      <c r="N10" s="24">
        <f>N11+N12</f>
        <v>10920.03</v>
      </c>
      <c r="P10" s="5"/>
      <c r="Q10" s="5"/>
      <c r="R10" s="6"/>
    </row>
    <row r="11" spans="1:18" ht="30" customHeight="1" x14ac:dyDescent="0.2">
      <c r="A11" s="14" t="str">
        <f>VLOOKUP(B11,СПИСОК!$A:$D,2,FALSE)</f>
        <v>С1.1</v>
      </c>
      <c r="B11" s="64" t="s">
        <v>75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10" t="s">
        <v>0</v>
      </c>
      <c r="N11" s="25">
        <f>VLOOKUP(B11,СПИСОК!$A:$D,4,FALSE)</f>
        <v>7141.3</v>
      </c>
      <c r="P11" s="5"/>
      <c r="Q11" s="5"/>
      <c r="R11" s="6"/>
    </row>
    <row r="12" spans="1:18" ht="30" customHeight="1" x14ac:dyDescent="0.2">
      <c r="A12" s="14" t="str">
        <f>VLOOKUP(B12,СПИСОК!$A:$D,2,FALSE)</f>
        <v>С1.2.1</v>
      </c>
      <c r="B12" s="64" t="s">
        <v>38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10" t="s">
        <v>0</v>
      </c>
      <c r="N12" s="25">
        <f>VLOOKUP(B12,СПИСОК!$A:$D,4,FALSE)</f>
        <v>3778.73</v>
      </c>
      <c r="P12" s="5"/>
      <c r="Q12" s="5"/>
      <c r="R12" s="6"/>
    </row>
    <row r="13" spans="1:18" ht="15" customHeight="1" x14ac:dyDescent="0.2">
      <c r="A13" s="14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10"/>
      <c r="N13" s="26"/>
      <c r="P13" s="5"/>
      <c r="Q13" s="5"/>
      <c r="R13" s="6"/>
    </row>
    <row r="14" spans="1:18" s="20" customFormat="1" ht="24.95" customHeight="1" x14ac:dyDescent="0.2">
      <c r="A14" s="19" t="s">
        <v>6</v>
      </c>
      <c r="B14" s="65" t="s">
        <v>67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10" t="s">
        <v>0</v>
      </c>
      <c r="N14" s="24">
        <f>ROUND(N15*N16,2)</f>
        <v>18485.05</v>
      </c>
      <c r="P14" s="21"/>
      <c r="Q14" s="21"/>
      <c r="R14" s="22"/>
    </row>
    <row r="15" spans="1:18" ht="40.5" customHeight="1" x14ac:dyDescent="0.2">
      <c r="A15" s="14" t="str">
        <f>VLOOKUP(B15,СПИСОК!$A:$D,2,FALSE)</f>
        <v>С8.2.1</v>
      </c>
      <c r="B15" s="64" t="s">
        <v>52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10" t="s">
        <v>32</v>
      </c>
      <c r="N15" s="25">
        <f>VLOOKUP(B15,СПИСОК!$A:$D,4,FALSE)</f>
        <v>18485.05</v>
      </c>
      <c r="P15" s="5"/>
      <c r="Q15" s="5"/>
      <c r="R15" s="6"/>
    </row>
    <row r="16" spans="1:18" ht="30" customHeight="1" x14ac:dyDescent="0.2">
      <c r="A16" s="14"/>
      <c r="B16" s="61" t="s">
        <v>16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10" t="s">
        <v>31</v>
      </c>
      <c r="N16" s="43">
        <v>1</v>
      </c>
      <c r="P16" s="5"/>
      <c r="Q16" s="5"/>
      <c r="R16" s="6"/>
    </row>
    <row r="17" spans="1:18" ht="15" customHeight="1" x14ac:dyDescent="0.2">
      <c r="A17" s="14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10"/>
      <c r="N17" s="24"/>
      <c r="P17" s="5"/>
      <c r="Q17" s="5"/>
      <c r="R17" s="6"/>
    </row>
    <row r="18" spans="1:18" ht="38.25" customHeight="1" x14ac:dyDescent="0.2">
      <c r="A18" s="15"/>
      <c r="B18" s="60" t="s">
        <v>85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11" t="s">
        <v>0</v>
      </c>
      <c r="N18" s="12">
        <f>ROUND((N10+N14),2)</f>
        <v>29405.08</v>
      </c>
      <c r="P18" s="5"/>
      <c r="Q18" s="7"/>
      <c r="R18" s="6"/>
    </row>
    <row r="19" spans="1:18" ht="38.25" customHeight="1" x14ac:dyDescent="0.2">
      <c r="A19" s="15"/>
      <c r="B19" s="60" t="s">
        <v>24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11" t="s">
        <v>0</v>
      </c>
      <c r="N19" s="12">
        <f>ROUND((N18)*1.22,2)</f>
        <v>35874.199999999997</v>
      </c>
      <c r="P19" s="5"/>
      <c r="Q19" s="7"/>
      <c r="R19" s="6"/>
    </row>
    <row r="20" spans="1:18" ht="15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30"/>
      <c r="N20" s="27"/>
    </row>
    <row r="21" spans="1:18" ht="15" customHeight="1" x14ac:dyDescent="0.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30"/>
      <c r="N21" s="27"/>
    </row>
    <row r="22" spans="1:18" ht="15" customHeight="1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30"/>
      <c r="N22" s="27"/>
    </row>
    <row r="23" spans="1:18" ht="15" customHeight="1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30"/>
      <c r="N23" s="27"/>
    </row>
    <row r="26" spans="1:18" s="31" customFormat="1" x14ac:dyDescent="0.2">
      <c r="B26" s="32"/>
      <c r="M26" s="33"/>
      <c r="N26" s="33"/>
    </row>
    <row r="34" spans="1:1" ht="15" x14ac:dyDescent="0.2">
      <c r="A34" s="35" t="s">
        <v>35</v>
      </c>
    </row>
    <row r="35" spans="1:1" ht="15" x14ac:dyDescent="0.25">
      <c r="A35" s="36">
        <v>0.5708333333333333</v>
      </c>
    </row>
    <row r="36" spans="1:1" ht="15" x14ac:dyDescent="0.2">
      <c r="A36" s="35" t="s">
        <v>36</v>
      </c>
    </row>
    <row r="37" spans="1:1" ht="15" x14ac:dyDescent="0.25">
      <c r="A37" s="36">
        <v>0.57152777777777775</v>
      </c>
    </row>
    <row r="38" spans="1:1" ht="20.25" x14ac:dyDescent="0.2">
      <c r="A38" s="37"/>
    </row>
    <row r="39" spans="1:1" ht="20.25" x14ac:dyDescent="0.2">
      <c r="A39" s="38"/>
    </row>
  </sheetData>
  <mergeCells count="17">
    <mergeCell ref="B19:L19"/>
    <mergeCell ref="B17:L17"/>
    <mergeCell ref="B18:L18"/>
    <mergeCell ref="A9:N9"/>
    <mergeCell ref="B12:L12"/>
    <mergeCell ref="B14:L14"/>
    <mergeCell ref="B15:L15"/>
    <mergeCell ref="B16:L16"/>
    <mergeCell ref="B13:L13"/>
    <mergeCell ref="B10:L10"/>
    <mergeCell ref="B11:L11"/>
    <mergeCell ref="A2:N2"/>
    <mergeCell ref="A7:N7"/>
    <mergeCell ref="A8:N8"/>
    <mergeCell ref="A3:N3"/>
    <mergeCell ref="A5:N5"/>
    <mergeCell ref="A6:N6"/>
  </mergeCells>
  <pageMargins left="1.3385826771653544" right="0.70866141732283472" top="0.74803149606299213" bottom="0.74803149606299213" header="0.31496062992125984" footer="0.31496062992125984"/>
  <pageSetup paperSize="9" scale="7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22DC0A2-9166-46AF-97E2-6E459EB9AE2B}">
          <x14:formula1>
            <xm:f>СПИСОК!$A$4</xm:f>
          </x14:formula1>
          <xm:sqref>B11:L11</xm:sqref>
        </x14:dataValidation>
        <x14:dataValidation type="list" allowBlank="1" showInputMessage="1" showErrorMessage="1" xr:uid="{FC135621-7ED4-408D-8F08-6F6F14F2BA60}">
          <x14:formula1>
            <xm:f>СПИСОК!$A$5:$A$6</xm:f>
          </x14:formula1>
          <xm:sqref>B12:L12</xm:sqref>
        </x14:dataValidation>
        <x14:dataValidation type="list" allowBlank="1" showInputMessage="1" showErrorMessage="1" xr:uid="{F681B2CA-C493-4D1D-8F98-DC1D7BBD1E8C}">
          <x14:formula1>
            <xm:f>СПИСОК!$A$29:$A$31</xm:f>
          </x14:formula1>
          <xm:sqref>B15:L15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7"/>
  <sheetViews>
    <sheetView view="pageBreakPreview" zoomScale="90" zoomScaleNormal="100" zoomScaleSheetLayoutView="90" workbookViewId="0">
      <selection activeCell="B19" sqref="B19:L19"/>
    </sheetView>
  </sheetViews>
  <sheetFormatPr defaultRowHeight="12.75" x14ac:dyDescent="0.2"/>
  <cols>
    <col min="1" max="1" width="11" style="3" customWidth="1"/>
    <col min="2" max="4" width="9.85546875" style="3" customWidth="1"/>
    <col min="5" max="5" width="2.85546875" style="3" bestFit="1" customWidth="1"/>
    <col min="6" max="6" width="4.28515625" style="3" customWidth="1"/>
    <col min="7" max="7" width="4.28515625" style="3" bestFit="1" customWidth="1"/>
    <col min="8" max="8" width="2.85546875" style="3" bestFit="1" customWidth="1"/>
    <col min="9" max="9" width="9.85546875" style="3" customWidth="1"/>
    <col min="10" max="10" width="4.5703125" style="3" bestFit="1" customWidth="1"/>
    <col min="11" max="11" width="4.5703125" style="3" customWidth="1"/>
    <col min="12" max="12" width="67" style="3" customWidth="1"/>
    <col min="13" max="13" width="9.85546875" style="9" customWidth="1"/>
    <col min="14" max="14" width="12.7109375" style="28" customWidth="1"/>
    <col min="15" max="27" width="7.7109375" style="3" customWidth="1"/>
    <col min="28" max="16384" width="9.140625" style="3"/>
  </cols>
  <sheetData>
    <row r="1" spans="1:18" ht="1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9"/>
      <c r="N1" s="23"/>
    </row>
    <row r="2" spans="1:18" s="4" customFormat="1" ht="38.25" customHeight="1" x14ac:dyDescent="0.2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8" ht="15" customHeight="1" x14ac:dyDescent="0.2">
      <c r="A3" s="52" t="s">
        <v>14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P3" s="5"/>
      <c r="Q3" s="5"/>
      <c r="R3" s="6"/>
    </row>
    <row r="4" spans="1:18" ht="15" customHeight="1" x14ac:dyDescent="0.2">
      <c r="A4" s="16"/>
      <c r="B4" s="16"/>
      <c r="C4" s="16"/>
      <c r="D4" s="16"/>
      <c r="E4" s="17" t="s">
        <v>12</v>
      </c>
      <c r="F4" s="45"/>
      <c r="G4" s="18" t="s">
        <v>13</v>
      </c>
      <c r="H4" s="1" t="s">
        <v>10</v>
      </c>
      <c r="I4" s="46"/>
      <c r="J4" s="16" t="s">
        <v>11</v>
      </c>
      <c r="K4" s="16"/>
      <c r="L4" s="16"/>
      <c r="M4" s="1"/>
      <c r="N4" s="17"/>
      <c r="P4" s="5"/>
      <c r="Q4" s="5"/>
      <c r="R4" s="6"/>
    </row>
    <row r="5" spans="1:18" ht="15" customHeigh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P5" s="5"/>
      <c r="Q5" s="5"/>
      <c r="R5" s="6"/>
    </row>
    <row r="6" spans="1:18" ht="15" customHeight="1" x14ac:dyDescent="0.2">
      <c r="A6" s="59" t="s">
        <v>74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P6" s="5"/>
      <c r="Q6" s="5"/>
      <c r="R6" s="6"/>
    </row>
    <row r="7" spans="1:18" ht="15" customHeight="1" x14ac:dyDescent="0.2">
      <c r="A7" s="53" t="s">
        <v>82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  <c r="P7" s="5"/>
      <c r="Q7" s="5"/>
      <c r="R7" s="6"/>
    </row>
    <row r="8" spans="1:18" ht="38.25" customHeight="1" x14ac:dyDescent="0.2">
      <c r="A8" s="56" t="s">
        <v>81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  <c r="P8" s="5"/>
      <c r="Q8" s="5"/>
      <c r="R8" s="6"/>
    </row>
    <row r="9" spans="1:18" ht="57" customHeight="1" x14ac:dyDescent="0.2">
      <c r="A9" s="49" t="s">
        <v>73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P9" s="5"/>
      <c r="Q9" s="5"/>
      <c r="R9" s="6"/>
    </row>
    <row r="10" spans="1:18" ht="76.5" customHeight="1" x14ac:dyDescent="0.2">
      <c r="A10" s="13" t="s">
        <v>3</v>
      </c>
      <c r="B10" s="65" t="s">
        <v>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10" t="s">
        <v>0</v>
      </c>
      <c r="N10" s="24">
        <f>N11+N12</f>
        <v>10920.03</v>
      </c>
      <c r="P10" s="5"/>
      <c r="Q10" s="5"/>
      <c r="R10" s="6"/>
    </row>
    <row r="11" spans="1:18" ht="30" customHeight="1" x14ac:dyDescent="0.2">
      <c r="A11" s="14" t="str">
        <f>VLOOKUP(B11,СПИСОК!$A:$D,2,FALSE)</f>
        <v>С1.1</v>
      </c>
      <c r="B11" s="64" t="s">
        <v>75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10" t="s">
        <v>0</v>
      </c>
      <c r="N11" s="25">
        <f>VLOOKUP(B11,СПИСОК!$A:$D,4,FALSE)</f>
        <v>7141.3</v>
      </c>
      <c r="P11" s="5"/>
      <c r="Q11" s="5"/>
      <c r="R11" s="6"/>
    </row>
    <row r="12" spans="1:18" ht="30" customHeight="1" x14ac:dyDescent="0.2">
      <c r="A12" s="14" t="str">
        <f>VLOOKUP(B12,СПИСОК!$A:$D,2,FALSE)</f>
        <v>С1.2.1</v>
      </c>
      <c r="B12" s="64" t="s">
        <v>38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10" t="s">
        <v>0</v>
      </c>
      <c r="N12" s="25">
        <f>VLOOKUP(B12,СПИСОК!$A:$D,4,FALSE)</f>
        <v>3778.73</v>
      </c>
      <c r="P12" s="5"/>
      <c r="Q12" s="5"/>
      <c r="R12" s="6"/>
    </row>
    <row r="13" spans="1:18" ht="15" customHeight="1" x14ac:dyDescent="0.2">
      <c r="A13" s="14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10"/>
      <c r="N13" s="26"/>
      <c r="P13" s="5"/>
      <c r="Q13" s="5"/>
      <c r="R13" s="6"/>
    </row>
    <row r="14" spans="1:18" s="20" customFormat="1" ht="24.95" customHeight="1" x14ac:dyDescent="0.2">
      <c r="A14" s="19" t="s">
        <v>27</v>
      </c>
      <c r="B14" s="65" t="s">
        <v>68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10" t="s">
        <v>0</v>
      </c>
      <c r="N14" s="24">
        <f>ROUND(N15*N16,2)</f>
        <v>0</v>
      </c>
      <c r="P14" s="21"/>
      <c r="Q14" s="21"/>
      <c r="R14" s="22"/>
    </row>
    <row r="15" spans="1:18" ht="39" customHeight="1" x14ac:dyDescent="0.2">
      <c r="A15" s="14" t="str">
        <f>VLOOKUP(B15,СПИСОК!$A:$D,2,FALSE)</f>
        <v>С2.1.1.4.3.1</v>
      </c>
      <c r="B15" s="64" t="s">
        <v>43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10" t="s">
        <v>29</v>
      </c>
      <c r="N15" s="25">
        <f>VLOOKUP(B15,СПИСОК!$A:$D,4,FALSE)</f>
        <v>0</v>
      </c>
      <c r="P15" s="5"/>
      <c r="Q15" s="5"/>
      <c r="R15" s="6"/>
    </row>
    <row r="16" spans="1:18" ht="30" customHeight="1" x14ac:dyDescent="0.2">
      <c r="A16" s="14"/>
      <c r="B16" s="61" t="s">
        <v>33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10" t="s">
        <v>30</v>
      </c>
      <c r="N16" s="44">
        <v>0</v>
      </c>
      <c r="P16" s="5"/>
      <c r="Q16" s="5"/>
      <c r="R16" s="6"/>
    </row>
    <row r="17" spans="1:18" ht="15" customHeight="1" x14ac:dyDescent="0.2">
      <c r="A17" s="14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10"/>
      <c r="N17" s="24"/>
      <c r="P17" s="5"/>
      <c r="Q17" s="5"/>
      <c r="R17" s="6"/>
    </row>
    <row r="18" spans="1:18" s="20" customFormat="1" ht="24.95" customHeight="1" x14ac:dyDescent="0.2">
      <c r="A18" s="19" t="s">
        <v>69</v>
      </c>
      <c r="B18" s="65" t="s">
        <v>68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10" t="s">
        <v>0</v>
      </c>
      <c r="N18" s="24">
        <f>ROUND(N19*N20,2)</f>
        <v>0</v>
      </c>
      <c r="P18" s="21"/>
      <c r="Q18" s="21"/>
      <c r="R18" s="22"/>
    </row>
    <row r="19" spans="1:18" ht="39" customHeight="1" x14ac:dyDescent="0.2">
      <c r="A19" s="14" t="str">
        <f>VLOOKUP(B19,СПИСОК!$A:$D,2,FALSE)</f>
        <v>С3.1.2.1.1.1</v>
      </c>
      <c r="B19" s="64" t="s">
        <v>80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10" t="s">
        <v>29</v>
      </c>
      <c r="N19" s="25">
        <f>VLOOKUP(B19,СПИСОК!$A:$D,4,FALSE)</f>
        <v>2852103.5989999999</v>
      </c>
      <c r="P19" s="5"/>
      <c r="Q19" s="5"/>
      <c r="R19" s="6"/>
    </row>
    <row r="20" spans="1:18" ht="30" customHeight="1" x14ac:dyDescent="0.2">
      <c r="A20" s="14"/>
      <c r="B20" s="61" t="s">
        <v>33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10" t="s">
        <v>30</v>
      </c>
      <c r="N20" s="44">
        <v>0</v>
      </c>
      <c r="P20" s="5"/>
      <c r="Q20" s="5"/>
      <c r="R20" s="6"/>
    </row>
    <row r="21" spans="1:18" ht="15" customHeight="1" x14ac:dyDescent="0.2">
      <c r="A21" s="14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10"/>
      <c r="N21" s="24"/>
      <c r="P21" s="5"/>
      <c r="Q21" s="5"/>
      <c r="R21" s="6"/>
    </row>
    <row r="22" spans="1:18" s="20" customFormat="1" ht="24.95" customHeight="1" x14ac:dyDescent="0.2">
      <c r="A22" s="19" t="s">
        <v>70</v>
      </c>
      <c r="B22" s="65" t="s">
        <v>68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10" t="s">
        <v>0</v>
      </c>
      <c r="N22" s="24">
        <f>ROUND(N23*N24,2)</f>
        <v>0</v>
      </c>
      <c r="P22" s="21"/>
      <c r="Q22" s="21"/>
      <c r="R22" s="22"/>
    </row>
    <row r="23" spans="1:18" ht="39" customHeight="1" x14ac:dyDescent="0.2">
      <c r="A23" s="14" t="str">
        <f>VLOOKUP(B23,СПИСОК!$A:$D,2,FALSE)</f>
        <v>С5.1.3.1</v>
      </c>
      <c r="B23" s="64" t="s">
        <v>55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10" t="s">
        <v>29</v>
      </c>
      <c r="N23" s="25">
        <f>VLOOKUP(B23,СПИСОК!$A:$D,4,FALSE)</f>
        <v>0</v>
      </c>
      <c r="P23" s="5"/>
      <c r="Q23" s="5"/>
      <c r="R23" s="6"/>
    </row>
    <row r="24" spans="1:18" ht="30" customHeight="1" x14ac:dyDescent="0.2">
      <c r="A24" s="14"/>
      <c r="B24" s="61" t="s">
        <v>71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10" t="s">
        <v>72</v>
      </c>
      <c r="N24" s="44"/>
      <c r="P24" s="5"/>
      <c r="Q24" s="5"/>
      <c r="R24" s="6"/>
    </row>
    <row r="25" spans="1:18" ht="15" customHeight="1" x14ac:dyDescent="0.2">
      <c r="A25" s="14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10"/>
      <c r="N25" s="24"/>
      <c r="P25" s="5"/>
      <c r="Q25" s="5"/>
      <c r="R25" s="6"/>
    </row>
    <row r="26" spans="1:18" s="20" customFormat="1" ht="24.95" customHeight="1" x14ac:dyDescent="0.2">
      <c r="A26" s="19" t="s">
        <v>6</v>
      </c>
      <c r="B26" s="65" t="s">
        <v>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10" t="s">
        <v>0</v>
      </c>
      <c r="N26" s="24">
        <f>ROUND(N27*N28,2)</f>
        <v>18485.05</v>
      </c>
      <c r="P26" s="21"/>
      <c r="Q26" s="21"/>
      <c r="R26" s="22"/>
    </row>
    <row r="27" spans="1:18" ht="42" customHeight="1" x14ac:dyDescent="0.2">
      <c r="A27" s="14" t="str">
        <f>VLOOKUP(B27,СПИСОК!$A:$D,2,FALSE)</f>
        <v>С8.2.1</v>
      </c>
      <c r="B27" s="64" t="s">
        <v>52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10" t="s">
        <v>32</v>
      </c>
      <c r="N27" s="25">
        <f>VLOOKUP(B27,СПИСОК!$A:$D,4,FALSE)</f>
        <v>18485.05</v>
      </c>
      <c r="P27" s="5"/>
      <c r="Q27" s="5"/>
      <c r="R27" s="6"/>
    </row>
    <row r="28" spans="1:18" ht="30" customHeight="1" x14ac:dyDescent="0.2">
      <c r="A28" s="14"/>
      <c r="B28" s="61" t="s">
        <v>16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10" t="s">
        <v>31</v>
      </c>
      <c r="N28" s="43">
        <v>1</v>
      </c>
      <c r="P28" s="5"/>
      <c r="Q28" s="5"/>
      <c r="R28" s="6"/>
    </row>
    <row r="29" spans="1:18" ht="15" customHeight="1" x14ac:dyDescent="0.2">
      <c r="A29" s="14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10"/>
      <c r="N29" s="24"/>
      <c r="P29" s="5"/>
      <c r="Q29" s="5"/>
      <c r="R29" s="6"/>
    </row>
    <row r="30" spans="1:18" ht="38.25" customHeight="1" x14ac:dyDescent="0.2">
      <c r="A30" s="15"/>
      <c r="B30" s="60" t="s">
        <v>24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11" t="s">
        <v>0</v>
      </c>
      <c r="N30" s="12">
        <f>ROUND((N10+N14+N26+N22+N18)*1.22,2)</f>
        <v>35874.199999999997</v>
      </c>
      <c r="P30" s="5"/>
      <c r="Q30" s="7"/>
      <c r="R30" s="6"/>
    </row>
    <row r="31" spans="1:18" ht="15" customHeight="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30"/>
      <c r="N31" s="27"/>
    </row>
    <row r="32" spans="1:18" ht="15" customHeight="1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30"/>
      <c r="N32" s="27"/>
    </row>
    <row r="33" spans="2:14" ht="15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30"/>
      <c r="N33" s="27"/>
    </row>
    <row r="34" spans="2:14" ht="15" customHeight="1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30"/>
      <c r="N34" s="27"/>
    </row>
    <row r="37" spans="2:14" s="31" customFormat="1" x14ac:dyDescent="0.2">
      <c r="B37" s="32"/>
      <c r="M37" s="33"/>
      <c r="N37" s="33"/>
    </row>
  </sheetData>
  <mergeCells count="28">
    <mergeCell ref="B27:L27"/>
    <mergeCell ref="B28:L28"/>
    <mergeCell ref="B29:L29"/>
    <mergeCell ref="B30:L30"/>
    <mergeCell ref="B14:L14"/>
    <mergeCell ref="B15:L15"/>
    <mergeCell ref="B16:L16"/>
    <mergeCell ref="B17:L17"/>
    <mergeCell ref="B26:L26"/>
    <mergeCell ref="B18:L18"/>
    <mergeCell ref="B19:L19"/>
    <mergeCell ref="B20:L20"/>
    <mergeCell ref="B21:L21"/>
    <mergeCell ref="B22:L22"/>
    <mergeCell ref="B23:L23"/>
    <mergeCell ref="B24:L24"/>
    <mergeCell ref="B25:L25"/>
    <mergeCell ref="A8:N8"/>
    <mergeCell ref="A2:N2"/>
    <mergeCell ref="A3:N3"/>
    <mergeCell ref="A5:N5"/>
    <mergeCell ref="A7:N7"/>
    <mergeCell ref="A9:N9"/>
    <mergeCell ref="B10:L10"/>
    <mergeCell ref="B11:L11"/>
    <mergeCell ref="B12:L12"/>
    <mergeCell ref="B13:L13"/>
    <mergeCell ref="A6:N6"/>
  </mergeCells>
  <pageMargins left="1.3385826771653544" right="0.70866141732283472" top="0.74803149606299213" bottom="0.74803149606299213" header="0.31496062992125984" footer="0.31496062992125984"/>
  <pageSetup paperSize="9" scale="4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92EEF8C-5FB3-43CB-8B5A-D3A12E48A462}">
          <x14:formula1>
            <xm:f>СПИСОК!$A$4</xm:f>
          </x14:formula1>
          <xm:sqref>B11:L11</xm:sqref>
        </x14:dataValidation>
        <x14:dataValidation type="list" allowBlank="1" showInputMessage="1" showErrorMessage="1" xr:uid="{CCE35CC4-2371-4470-B197-CED56E485433}">
          <x14:formula1>
            <xm:f>СПИСОК!$A$5:$A$6</xm:f>
          </x14:formula1>
          <xm:sqref>B12:L12</xm:sqref>
        </x14:dataValidation>
        <x14:dataValidation type="list" allowBlank="1" showInputMessage="1" showErrorMessage="1" xr:uid="{00648F53-B9BC-44F9-AB6E-4A50AE224F4C}">
          <x14:formula1>
            <xm:f>СПИСОК!$A$7:$A$11</xm:f>
          </x14:formula1>
          <xm:sqref>B15:L15</xm:sqref>
        </x14:dataValidation>
        <x14:dataValidation type="list" allowBlank="1" showInputMessage="1" showErrorMessage="1" xr:uid="{5CD13511-7D38-4A80-8FF2-84FB157E1B1B}">
          <x14:formula1>
            <xm:f>СПИСОК!$A$27:$A$28</xm:f>
          </x14:formula1>
          <xm:sqref>B23:L23</xm:sqref>
        </x14:dataValidation>
        <x14:dataValidation type="list" allowBlank="1" showInputMessage="1" showErrorMessage="1" xr:uid="{8051FC6D-9B09-457F-AC9E-44F6BA52BB75}">
          <x14:formula1>
            <xm:f>СПИСОК!$A$29:$A$31</xm:f>
          </x14:formula1>
          <xm:sqref>B27:L27</xm:sqref>
        </x14:dataValidation>
        <x14:dataValidation type="list" allowBlank="1" showInputMessage="1" showErrorMessage="1" xr:uid="{366C116B-DB7E-42C5-8836-1FDD71A1C564}">
          <x14:formula1>
            <xm:f>СПИСОК!$A$14:$A$26</xm:f>
          </x14:formula1>
          <xm:sqref>B19:L19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СПИСОК</vt:lpstr>
      <vt:lpstr>Льготный(стс)</vt:lpstr>
      <vt:lpstr>Не последняя миля</vt:lpstr>
      <vt:lpstr>Последняя миля</vt:lpstr>
      <vt:lpstr>'Льготный(стс)'!Область_печати</vt:lpstr>
      <vt:lpstr>'Не последняя миля'!Область_печати</vt:lpstr>
      <vt:lpstr>'Последняя миля'!Область_печати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2026-06-23T13:19:42Z</dcterms:modified>
</cp:coreProperties>
</file>